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brasbr.sharepoint.com/teams/bdoc_SUPRIMENTOS-PROJINV-SUP/Documentos Compartilhados/02.FPSO/P-81 e P-87 - SEAP 1 e SEAP 2 - EM ANDAMENTO/C - Expedição/2. Edital Final/Adendo A - Minutas Cont/Fornecimento/"/>
    </mc:Choice>
  </mc:AlternateContent>
  <bookViews>
    <workbookView xWindow="28680" yWindow="-120" windowWidth="29040" windowHeight="15720" tabRatio="0" firstSheet="1" activeTab="1" xr2:uid="{00000000-000D-0000-FFFF-FFFF00000000}"/>
  </bookViews>
  <sheets>
    <sheet name="Paniel de Navegação" sheetId="12" r:id="rId1"/>
    <sheet name="Instruções" sheetId="3" r:id="rId2"/>
    <sheet name="Relatório de Implantação" sheetId="8" r:id="rId3"/>
    <sheet name="Relatório de Status" sheetId="6" r:id="rId4"/>
    <sheet name="Realização Diária" sheetId="7" r:id="rId5"/>
    <sheet name="Rundown" sheetId="2" r:id="rId6"/>
    <sheet name="Efetivo" sheetId="9" r:id="rId7"/>
    <sheet name="Encerramento" sheetId="11" r:id="rId8"/>
  </sheets>
  <externalReferences>
    <externalReference r:id="rId9"/>
  </externalReferences>
  <definedNames>
    <definedName name="_xlnm.Print_Area" localSheetId="6">Efetivo!$A$1:$H$300</definedName>
    <definedName name="_xlnm.Print_Area" localSheetId="7">Encerramento!$A$1:$T$54</definedName>
    <definedName name="_xlnm.Print_Area" localSheetId="1">Instruções!$A$1:$C$26</definedName>
    <definedName name="_xlnm.Print_Area" localSheetId="0">'Paniel de Navegação'!$B$1:$L$18</definedName>
    <definedName name="_xlnm.Print_Area" localSheetId="4">'Realização Diária'!$A$1:$F$13</definedName>
    <definedName name="_xlnm.Print_Area" localSheetId="2">'Relatório de Implantação'!$A$1:$Q$48</definedName>
    <definedName name="_xlnm.Print_Area" localSheetId="3">'Relatório de Status'!$A$1:$S$54</definedName>
    <definedName name="_xlnm.Print_Area" localSheetId="5">Rundown!$B:$L</definedName>
    <definedName name="Planejado">OFFSET(Rundown!$J$4:$J$300,0,0,COUNT(Rundown!$B$4:$B$300))</definedName>
    <definedName name="Projetado">OFFSET(Rundown!$L$4:$L$300,0,0,COUNT(Rundown!$B$4:$B$300))</definedName>
    <definedName name="Realizado">OFFSET(Rundown!$K$4:$K$300,0,0,COUNT(Rundown!$B$4:$B$300))</definedName>
    <definedName name="RotuloX">OFFSET(Rundown!$D$4:$E300,0,0,COUNT(Rundown!$B$4:$B$300))</definedName>
    <definedName name="Semanal" comment="teste">OFFSET(Rundown!$G$4:$G$300,0,0,COUNT(Rundown!$B$4:$B$300))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Q21" i="11"/>
  <c r="E3" i="7"/>
  <c r="A1" i="9"/>
  <c r="D17" i="3" l="1"/>
  <c r="D10" i="3"/>
  <c r="Q22" i="11" l="1"/>
  <c r="Q11" i="11"/>
  <c r="E5" i="11"/>
  <c r="E2" i="11"/>
  <c r="C2" i="7"/>
  <c r="A2" i="7"/>
  <c r="J2" i="2"/>
  <c r="F2" i="2"/>
  <c r="D1" i="2"/>
  <c r="E5" i="6"/>
  <c r="D7" i="3"/>
  <c r="L11" i="6"/>
  <c r="B11" i="6"/>
  <c r="E2" i="6"/>
  <c r="D25" i="3"/>
  <c r="D9" i="3"/>
  <c r="D8" i="3"/>
  <c r="D6" i="3"/>
  <c r="D11" i="3"/>
  <c r="S23" i="11" l="1"/>
  <c r="S6" i="11" l="1"/>
  <c r="S4" i="11"/>
  <c r="R18" i="11"/>
  <c r="R23" i="11"/>
  <c r="Q18" i="11" s="1"/>
  <c r="O24" i="11"/>
  <c r="O23" i="11"/>
  <c r="N24" i="11"/>
  <c r="N23" i="11"/>
  <c r="N18" i="11"/>
  <c r="N14" i="11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38" i="6"/>
  <c r="L19" i="6"/>
  <c r="L17" i="6" l="1"/>
  <c r="C4" i="7"/>
  <c r="L20" i="6"/>
  <c r="L21" i="6"/>
  <c r="L22" i="6"/>
  <c r="R24" i="11"/>
  <c r="L16" i="6"/>
  <c r="L18" i="6"/>
  <c r="F11" i="7" l="1"/>
  <c r="A1" i="7"/>
  <c r="C13" i="7"/>
  <c r="C5" i="11" l="1"/>
  <c r="C3" i="11"/>
  <c r="F6" i="7" l="1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44" i="2"/>
  <c r="K4" i="2"/>
  <c r="K5" i="2" s="1"/>
  <c r="K6" i="2" s="1"/>
  <c r="K7" i="2" s="1"/>
  <c r="K8" i="2" s="1"/>
  <c r="K9" i="2" s="1"/>
  <c r="K10" i="2" s="1"/>
  <c r="K11" i="2" s="1"/>
  <c r="K12" i="2" s="1"/>
  <c r="K13" i="2" s="1"/>
  <c r="K14" i="2" s="1"/>
  <c r="K15" i="2" s="1"/>
  <c r="K16" i="2" s="1"/>
  <c r="K17" i="2" s="1"/>
  <c r="K18" i="2" s="1"/>
  <c r="K19" i="2" s="1"/>
  <c r="K20" i="2" s="1"/>
  <c r="K21" i="2" s="1"/>
  <c r="K22" i="2" s="1"/>
  <c r="K23" i="2" s="1"/>
  <c r="K24" i="2" s="1"/>
  <c r="K25" i="2" s="1"/>
  <c r="K26" i="2" s="1"/>
  <c r="K27" i="2" s="1"/>
  <c r="K28" i="2" s="1"/>
  <c r="K29" i="2" s="1"/>
  <c r="K30" i="2" s="1"/>
  <c r="K31" i="2" s="1"/>
  <c r="K32" i="2" s="1"/>
  <c r="K33" i="2" s="1"/>
  <c r="K34" i="2" s="1"/>
  <c r="K35" i="2" s="1"/>
  <c r="K36" i="2" s="1"/>
  <c r="K37" i="2" s="1"/>
  <c r="K38" i="2" s="1"/>
  <c r="K39" i="2" s="1"/>
  <c r="K40" i="2" s="1"/>
  <c r="K41" i="2" s="1"/>
  <c r="K42" i="2" s="1"/>
  <c r="K43" i="2" s="1"/>
  <c r="K45" i="2" l="1"/>
  <c r="K46" i="2" s="1"/>
  <c r="K47" i="2" s="1"/>
  <c r="K48" i="2" s="1"/>
  <c r="K49" i="2" s="1"/>
  <c r="K50" i="2" s="1"/>
  <c r="K51" i="2" s="1"/>
  <c r="S2" i="11" l="1"/>
  <c r="Q15" i="11"/>
  <c r="Q53" i="11" l="1"/>
  <c r="M53" i="11"/>
  <c r="J50" i="11"/>
  <c r="J51" i="11"/>
  <c r="J52" i="11"/>
  <c r="J53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H50" i="11"/>
  <c r="H51" i="11"/>
  <c r="H52" i="11"/>
  <c r="H53" i="11"/>
  <c r="I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38" i="11"/>
  <c r="F50" i="11"/>
  <c r="F51" i="11"/>
  <c r="F52" i="11"/>
  <c r="F53" i="11"/>
  <c r="C50" i="11"/>
  <c r="C51" i="11"/>
  <c r="C52" i="11"/>
  <c r="C53" i="11"/>
  <c r="B50" i="11"/>
  <c r="B51" i="11"/>
  <c r="B52" i="11"/>
  <c r="B53" i="11"/>
  <c r="H31" i="8"/>
  <c r="G31" i="8"/>
  <c r="H30" i="8"/>
  <c r="G30" i="8"/>
  <c r="H29" i="8"/>
  <c r="G29" i="8"/>
  <c r="B11" i="11" l="1"/>
  <c r="H42" i="11" l="1"/>
  <c r="I4" i="2"/>
  <c r="J39" i="11"/>
  <c r="J40" i="11"/>
  <c r="J41" i="11"/>
  <c r="J42" i="11"/>
  <c r="J43" i="11"/>
  <c r="J44" i="11"/>
  <c r="J45" i="11"/>
  <c r="J46" i="11"/>
  <c r="J47" i="11"/>
  <c r="J48" i="11"/>
  <c r="J49" i="11"/>
  <c r="J38" i="11"/>
  <c r="H39" i="11"/>
  <c r="H40" i="11"/>
  <c r="H41" i="11"/>
  <c r="H43" i="11"/>
  <c r="H44" i="11"/>
  <c r="H45" i="11"/>
  <c r="H46" i="11"/>
  <c r="H47" i="11"/>
  <c r="H48" i="11"/>
  <c r="H49" i="11"/>
  <c r="B39" i="11"/>
  <c r="B40" i="11"/>
  <c r="B41" i="11"/>
  <c r="B42" i="11"/>
  <c r="B43" i="11"/>
  <c r="B44" i="11"/>
  <c r="B45" i="11"/>
  <c r="B46" i="11"/>
  <c r="B47" i="11"/>
  <c r="B48" i="11"/>
  <c r="B49" i="11"/>
  <c r="F39" i="11"/>
  <c r="F40" i="11"/>
  <c r="F41" i="11"/>
  <c r="F42" i="11"/>
  <c r="F43" i="11"/>
  <c r="F44" i="11"/>
  <c r="F45" i="11"/>
  <c r="F46" i="11"/>
  <c r="F47" i="11"/>
  <c r="F48" i="11"/>
  <c r="F49" i="11"/>
  <c r="C49" i="11"/>
  <c r="C48" i="11"/>
  <c r="C47" i="11"/>
  <c r="C46" i="11"/>
  <c r="C45" i="11"/>
  <c r="C44" i="11"/>
  <c r="C43" i="11"/>
  <c r="C42" i="11"/>
  <c r="C41" i="11"/>
  <c r="C40" i="11"/>
  <c r="C39" i="11"/>
  <c r="H38" i="11"/>
  <c r="F38" i="11"/>
  <c r="C38" i="11"/>
  <c r="B38" i="11"/>
  <c r="L11" i="11"/>
  <c r="E12" i="7"/>
  <c r="L18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38" i="2"/>
  <c r="L39" i="2" s="1"/>
  <c r="L40" i="2" s="1"/>
  <c r="L41" i="2" s="1"/>
  <c r="L42" i="2" s="1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C5" i="6" l="1"/>
  <c r="C3" i="6"/>
  <c r="R2" i="6" l="1"/>
  <c r="B4" i="2"/>
  <c r="E4" i="2" l="1"/>
  <c r="J4" i="2"/>
  <c r="B5" i="2"/>
  <c r="B6" i="2" s="1"/>
  <c r="A4" i="9"/>
  <c r="C4" i="2"/>
  <c r="D4" i="2" s="1"/>
  <c r="I5" i="2" l="1"/>
  <c r="I6" i="2" s="1"/>
  <c r="L43" i="2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J5" i="2"/>
  <c r="J6" i="2" s="1"/>
  <c r="B7" i="2"/>
  <c r="A4" i="2"/>
  <c r="B4" i="9"/>
  <c r="C5" i="2"/>
  <c r="D5" i="2" s="1"/>
  <c r="A5" i="9"/>
  <c r="A6" i="9"/>
  <c r="E5" i="2"/>
  <c r="I7" i="2" l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J7" i="2"/>
  <c r="B5" i="9"/>
  <c r="A7" i="9"/>
  <c r="C6" i="2"/>
  <c r="D6" i="2" s="1"/>
  <c r="E6" i="2"/>
  <c r="B6" i="9" s="1"/>
  <c r="A5" i="2"/>
  <c r="C7" i="2"/>
  <c r="B52" i="2" l="1"/>
  <c r="I8" i="2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J8" i="2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A8" i="9"/>
  <c r="D7" i="2"/>
  <c r="A6" i="2"/>
  <c r="E7" i="2"/>
  <c r="A9" i="9"/>
  <c r="C8" i="2"/>
  <c r="D8" i="2" s="1"/>
  <c r="I45" i="2" l="1"/>
  <c r="I46" i="2" s="1"/>
  <c r="I47" i="2" s="1"/>
  <c r="I48" i="2" s="1"/>
  <c r="I49" i="2" s="1"/>
  <c r="I50" i="2" s="1"/>
  <c r="I51" i="2" s="1"/>
  <c r="I52" i="2" s="1"/>
  <c r="E8" i="2"/>
  <c r="E9" i="2" s="1"/>
  <c r="B7" i="9"/>
  <c r="A7" i="2"/>
  <c r="A10" i="9"/>
  <c r="C9" i="2"/>
  <c r="D9" i="2" s="1"/>
  <c r="A9" i="2" l="1"/>
  <c r="B9" i="9"/>
  <c r="A8" i="2"/>
  <c r="B8" i="9"/>
  <c r="E10" i="2"/>
  <c r="B10" i="9" s="1"/>
  <c r="A11" i="9"/>
  <c r="C10" i="2"/>
  <c r="D10" i="2" s="1"/>
  <c r="A10" i="2" l="1"/>
  <c r="E11" i="2"/>
  <c r="A12" i="9"/>
  <c r="C11" i="2"/>
  <c r="D11" i="2" s="1"/>
  <c r="B11" i="9" l="1"/>
  <c r="A11" i="2"/>
  <c r="E12" i="2"/>
  <c r="A13" i="9"/>
  <c r="C12" i="2"/>
  <c r="D12" i="2" s="1"/>
  <c r="A12" i="2" l="1"/>
  <c r="B12" i="9"/>
  <c r="E13" i="2"/>
  <c r="B13" i="9" s="1"/>
  <c r="A14" i="9"/>
  <c r="C13" i="2"/>
  <c r="D13" i="2" s="1"/>
  <c r="A13" i="2" l="1"/>
  <c r="E14" i="2"/>
  <c r="A15" i="9"/>
  <c r="C14" i="2"/>
  <c r="D14" i="2" s="1"/>
  <c r="B14" i="9" l="1"/>
  <c r="A14" i="2"/>
  <c r="E15" i="2"/>
  <c r="A16" i="9"/>
  <c r="C15" i="2"/>
  <c r="D15" i="2" s="1"/>
  <c r="A15" i="2" l="1"/>
  <c r="B15" i="9"/>
  <c r="E16" i="2"/>
  <c r="A17" i="9"/>
  <c r="C16" i="2"/>
  <c r="D16" i="2" s="1"/>
  <c r="A16" i="2" l="1"/>
  <c r="B16" i="9"/>
  <c r="E17" i="2"/>
  <c r="A18" i="9"/>
  <c r="C17" i="2"/>
  <c r="D17" i="2" s="1"/>
  <c r="A17" i="2" l="1"/>
  <c r="B17" i="9"/>
  <c r="E18" i="2"/>
  <c r="A19" i="9"/>
  <c r="C18" i="2"/>
  <c r="D18" i="2" s="1"/>
  <c r="A18" i="2" l="1"/>
  <c r="B18" i="9"/>
  <c r="E19" i="2"/>
  <c r="A20" i="9"/>
  <c r="C19" i="2"/>
  <c r="D19" i="2" s="1"/>
  <c r="A19" i="2" l="1"/>
  <c r="B19" i="9"/>
  <c r="E20" i="2"/>
  <c r="A21" i="9"/>
  <c r="C20" i="2"/>
  <c r="D20" i="2" s="1"/>
  <c r="A20" i="2" l="1"/>
  <c r="B20" i="9"/>
  <c r="E21" i="2"/>
  <c r="A22" i="9"/>
  <c r="C21" i="2"/>
  <c r="D21" i="2" s="1"/>
  <c r="A21" i="2" l="1"/>
  <c r="B21" i="9"/>
  <c r="E22" i="2"/>
  <c r="A23" i="9"/>
  <c r="C22" i="2"/>
  <c r="D22" i="2" s="1"/>
  <c r="A22" i="2" l="1"/>
  <c r="B22" i="9"/>
  <c r="E23" i="2"/>
  <c r="A24" i="9"/>
  <c r="C23" i="2"/>
  <c r="D23" i="2" s="1"/>
  <c r="A23" i="2" l="1"/>
  <c r="B23" i="9"/>
  <c r="E24" i="2"/>
  <c r="A25" i="9"/>
  <c r="C24" i="2"/>
  <c r="D24" i="2" s="1"/>
  <c r="A24" i="2" l="1"/>
  <c r="B24" i="9"/>
  <c r="E25" i="2"/>
  <c r="A26" i="9"/>
  <c r="C25" i="2"/>
  <c r="D25" i="2" s="1"/>
  <c r="A25" i="2" l="1"/>
  <c r="B25" i="9"/>
  <c r="E26" i="2"/>
  <c r="A27" i="9"/>
  <c r="C26" i="2"/>
  <c r="D26" i="2" s="1"/>
  <c r="A26" i="2" l="1"/>
  <c r="B26" i="9"/>
  <c r="E27" i="2"/>
  <c r="A28" i="9"/>
  <c r="C27" i="2"/>
  <c r="D27" i="2" s="1"/>
  <c r="A27" i="2" l="1"/>
  <c r="B27" i="9"/>
  <c r="E28" i="2"/>
  <c r="A29" i="9"/>
  <c r="C28" i="2"/>
  <c r="D28" i="2" s="1"/>
  <c r="A28" i="2" l="1"/>
  <c r="B28" i="9"/>
  <c r="E29" i="2"/>
  <c r="A30" i="9"/>
  <c r="C29" i="2"/>
  <c r="D29" i="2" s="1"/>
  <c r="A29" i="2" l="1"/>
  <c r="B29" i="9"/>
  <c r="E30" i="2"/>
  <c r="A31" i="9"/>
  <c r="C30" i="2"/>
  <c r="D30" i="2" s="1"/>
  <c r="A30" i="2" l="1"/>
  <c r="B30" i="9"/>
  <c r="E31" i="2"/>
  <c r="A32" i="9"/>
  <c r="C31" i="2"/>
  <c r="D31" i="2" s="1"/>
  <c r="A31" i="2" l="1"/>
  <c r="B31" i="9"/>
  <c r="E32" i="2"/>
  <c r="A33" i="9"/>
  <c r="C32" i="2"/>
  <c r="D32" i="2" s="1"/>
  <c r="A32" i="2" l="1"/>
  <c r="B32" i="9"/>
  <c r="E33" i="2"/>
  <c r="A34" i="9"/>
  <c r="C33" i="2"/>
  <c r="D33" i="2" s="1"/>
  <c r="A33" i="2" l="1"/>
  <c r="B33" i="9"/>
  <c r="E34" i="2"/>
  <c r="A35" i="9"/>
  <c r="C34" i="2"/>
  <c r="D34" i="2" s="1"/>
  <c r="A34" i="2" l="1"/>
  <c r="B34" i="9"/>
  <c r="E35" i="2"/>
  <c r="A36" i="9"/>
  <c r="C35" i="2"/>
  <c r="D35" i="2" s="1"/>
  <c r="A35" i="2" l="1"/>
  <c r="B35" i="9"/>
  <c r="E36" i="2"/>
  <c r="A37" i="9"/>
  <c r="C36" i="2"/>
  <c r="D36" i="2" s="1"/>
  <c r="A36" i="2" l="1"/>
  <c r="B36" i="9"/>
  <c r="E37" i="2"/>
  <c r="A38" i="9"/>
  <c r="C37" i="2"/>
  <c r="D37" i="2" s="1"/>
  <c r="A37" i="2" l="1"/>
  <c r="B37" i="9"/>
  <c r="E38" i="2"/>
  <c r="A39" i="9"/>
  <c r="C38" i="2"/>
  <c r="D38" i="2" s="1"/>
  <c r="A38" i="2" l="1"/>
  <c r="B38" i="9"/>
  <c r="E39" i="2"/>
  <c r="A40" i="9"/>
  <c r="C39" i="2"/>
  <c r="D39" i="2" s="1"/>
  <c r="A39" i="2" l="1"/>
  <c r="B39" i="9"/>
  <c r="E40" i="2"/>
  <c r="A41" i="9"/>
  <c r="C40" i="2"/>
  <c r="D40" i="2" s="1"/>
  <c r="A40" i="2" l="1"/>
  <c r="B40" i="9"/>
  <c r="E41" i="2"/>
  <c r="A42" i="9"/>
  <c r="C41" i="2"/>
  <c r="D41" i="2" s="1"/>
  <c r="A41" i="2" l="1"/>
  <c r="B41" i="9"/>
  <c r="E42" i="2"/>
  <c r="A43" i="9"/>
  <c r="C42" i="2"/>
  <c r="D42" i="2" s="1"/>
  <c r="A42" i="2" l="1"/>
  <c r="B42" i="9"/>
  <c r="E43" i="2"/>
  <c r="A44" i="9"/>
  <c r="C43" i="2"/>
  <c r="D43" i="2" s="1"/>
  <c r="A43" i="2" l="1"/>
  <c r="B43" i="9"/>
  <c r="E44" i="2"/>
  <c r="A45" i="9"/>
  <c r="C44" i="2"/>
  <c r="D44" i="2" s="1"/>
  <c r="A44" i="2" l="1"/>
  <c r="B44" i="9"/>
  <c r="E45" i="2"/>
  <c r="A46" i="9"/>
  <c r="C45" i="2"/>
  <c r="D45" i="2" s="1"/>
  <c r="A45" i="2" l="1"/>
  <c r="B45" i="9"/>
  <c r="E46" i="2"/>
  <c r="C46" i="2"/>
  <c r="D46" i="2" s="1"/>
  <c r="A47" i="9" l="1"/>
  <c r="A46" i="2"/>
  <c r="B46" i="9"/>
  <c r="E47" i="2"/>
  <c r="C47" i="2"/>
  <c r="D47" i="2" s="1"/>
  <c r="A47" i="2" l="1"/>
  <c r="B47" i="9"/>
  <c r="A48" i="9"/>
  <c r="E48" i="2"/>
  <c r="B48" i="9" s="1"/>
  <c r="C48" i="2"/>
  <c r="D48" i="2" s="1"/>
  <c r="A49" i="9" l="1"/>
  <c r="A48" i="2"/>
  <c r="E49" i="2"/>
  <c r="C49" i="2"/>
  <c r="D49" i="2" s="1"/>
  <c r="B53" i="2" l="1"/>
  <c r="A49" i="2"/>
  <c r="B49" i="9"/>
  <c r="A50" i="9"/>
  <c r="E50" i="2"/>
  <c r="C50" i="2"/>
  <c r="D50" i="2" s="1"/>
  <c r="B54" i="2" l="1"/>
  <c r="J53" i="2"/>
  <c r="I53" i="2"/>
  <c r="A51" i="9"/>
  <c r="A50" i="2"/>
  <c r="B50" i="9"/>
  <c r="E51" i="2"/>
  <c r="C51" i="2"/>
  <c r="D51" i="2" s="1"/>
  <c r="B55" i="2" l="1"/>
  <c r="I54" i="2"/>
  <c r="J54" i="2"/>
  <c r="A51" i="2"/>
  <c r="B51" i="9"/>
  <c r="A52" i="9"/>
  <c r="E52" i="2"/>
  <c r="B52" i="9" s="1"/>
  <c r="C52" i="2"/>
  <c r="D52" i="2" s="1"/>
  <c r="B56" i="2" l="1"/>
  <c r="J55" i="2"/>
  <c r="I55" i="2"/>
  <c r="A52" i="2"/>
  <c r="A53" i="9"/>
  <c r="C53" i="2"/>
  <c r="D53" i="2" s="1"/>
  <c r="E53" i="2"/>
  <c r="B53" i="9" s="1"/>
  <c r="B57" i="2" l="1"/>
  <c r="J56" i="2"/>
  <c r="I56" i="2"/>
  <c r="E54" i="2"/>
  <c r="B54" i="9" s="1"/>
  <c r="A54" i="9"/>
  <c r="C54" i="2"/>
  <c r="D54" i="2" s="1"/>
  <c r="A53" i="2"/>
  <c r="B58" i="2" l="1"/>
  <c r="J57" i="2"/>
  <c r="I57" i="2"/>
  <c r="A54" i="2"/>
  <c r="A55" i="9"/>
  <c r="C55" i="2"/>
  <c r="D55" i="2" s="1"/>
  <c r="E55" i="2"/>
  <c r="B55" i="9" s="1"/>
  <c r="B59" i="2" l="1"/>
  <c r="I58" i="2"/>
  <c r="J58" i="2"/>
  <c r="A55" i="2"/>
  <c r="E56" i="2"/>
  <c r="B56" i="9" s="1"/>
  <c r="A56" i="9"/>
  <c r="C56" i="2"/>
  <c r="D56" i="2" s="1"/>
  <c r="B60" i="2" l="1"/>
  <c r="I59" i="2"/>
  <c r="J59" i="2"/>
  <c r="A56" i="2"/>
  <c r="A57" i="9"/>
  <c r="C57" i="2"/>
  <c r="D57" i="2" s="1"/>
  <c r="E57" i="2"/>
  <c r="B57" i="9" s="1"/>
  <c r="B61" i="2" l="1"/>
  <c r="J60" i="2"/>
  <c r="I60" i="2"/>
  <c r="C58" i="2"/>
  <c r="D58" i="2" s="1"/>
  <c r="E58" i="2"/>
  <c r="B58" i="9" s="1"/>
  <c r="A58" i="9"/>
  <c r="A57" i="2"/>
  <c r="B62" i="2" l="1"/>
  <c r="J61" i="2"/>
  <c r="I61" i="2"/>
  <c r="A58" i="2"/>
  <c r="C59" i="2"/>
  <c r="D59" i="2" s="1"/>
  <c r="E59" i="2"/>
  <c r="B59" i="9" s="1"/>
  <c r="A59" i="9"/>
  <c r="B63" i="2" l="1"/>
  <c r="J62" i="2"/>
  <c r="I62" i="2"/>
  <c r="A59" i="2"/>
  <c r="A60" i="9"/>
  <c r="C60" i="2"/>
  <c r="D60" i="2" s="1"/>
  <c r="E60" i="2"/>
  <c r="B60" i="9" s="1"/>
  <c r="B64" i="2" l="1"/>
  <c r="J63" i="2"/>
  <c r="I63" i="2"/>
  <c r="A60" i="2"/>
  <c r="E61" i="2"/>
  <c r="B61" i="9" s="1"/>
  <c r="A61" i="9"/>
  <c r="C61" i="2"/>
  <c r="D61" i="2" s="1"/>
  <c r="B65" i="2" l="1"/>
  <c r="J64" i="2"/>
  <c r="I64" i="2"/>
  <c r="A61" i="2"/>
  <c r="E62" i="2"/>
  <c r="B62" i="9" s="1"/>
  <c r="A62" i="9"/>
  <c r="C62" i="2"/>
  <c r="D62" i="2" s="1"/>
  <c r="B66" i="2" l="1"/>
  <c r="J65" i="2"/>
  <c r="I65" i="2"/>
  <c r="A62" i="2"/>
  <c r="E63" i="2"/>
  <c r="B63" i="9" s="1"/>
  <c r="C63" i="2"/>
  <c r="D63" i="2" s="1"/>
  <c r="A63" i="9"/>
  <c r="B67" i="2" l="1"/>
  <c r="J66" i="2"/>
  <c r="I66" i="2"/>
  <c r="A64" i="9"/>
  <c r="C64" i="2"/>
  <c r="D64" i="2" s="1"/>
  <c r="E64" i="2"/>
  <c r="B64" i="9" s="1"/>
  <c r="A63" i="2"/>
  <c r="B68" i="2" l="1"/>
  <c r="J67" i="2"/>
  <c r="I67" i="2"/>
  <c r="A64" i="2"/>
  <c r="C65" i="2"/>
  <c r="D65" i="2" s="1"/>
  <c r="E65" i="2"/>
  <c r="B65" i="9" s="1"/>
  <c r="A65" i="9"/>
  <c r="B69" i="2" l="1"/>
  <c r="J68" i="2"/>
  <c r="I68" i="2"/>
  <c r="C66" i="2"/>
  <c r="D66" i="2" s="1"/>
  <c r="E66" i="2"/>
  <c r="B66" i="9" s="1"/>
  <c r="A66" i="9"/>
  <c r="A65" i="2"/>
  <c r="B70" i="2" l="1"/>
  <c r="J69" i="2"/>
  <c r="I69" i="2"/>
  <c r="A66" i="2"/>
  <c r="A67" i="9"/>
  <c r="C67" i="2"/>
  <c r="D67" i="2" s="1"/>
  <c r="E67" i="2"/>
  <c r="B67" i="9" s="1"/>
  <c r="B71" i="2" l="1"/>
  <c r="I70" i="2"/>
  <c r="J70" i="2"/>
  <c r="A67" i="2"/>
  <c r="A68" i="9"/>
  <c r="C68" i="2"/>
  <c r="D68" i="2" s="1"/>
  <c r="E68" i="2"/>
  <c r="B68" i="9" s="1"/>
  <c r="B72" i="2" l="1"/>
  <c r="J71" i="2"/>
  <c r="I71" i="2"/>
  <c r="A68" i="2"/>
  <c r="A69" i="9"/>
  <c r="C69" i="2"/>
  <c r="D69" i="2" s="1"/>
  <c r="E69" i="2"/>
  <c r="B69" i="9" s="1"/>
  <c r="B73" i="2" l="1"/>
  <c r="J72" i="2"/>
  <c r="I72" i="2"/>
  <c r="A69" i="2"/>
  <c r="A70" i="9"/>
  <c r="C70" i="2"/>
  <c r="D70" i="2" s="1"/>
  <c r="E70" i="2"/>
  <c r="B70" i="9" s="1"/>
  <c r="B74" i="2" l="1"/>
  <c r="J73" i="2"/>
  <c r="I73" i="2"/>
  <c r="A70" i="2"/>
  <c r="A71" i="9"/>
  <c r="C71" i="2"/>
  <c r="D71" i="2" s="1"/>
  <c r="E71" i="2"/>
  <c r="B71" i="9" s="1"/>
  <c r="B75" i="2" l="1"/>
  <c r="I74" i="2"/>
  <c r="J74" i="2"/>
  <c r="A71" i="2"/>
  <c r="A72" i="9"/>
  <c r="C72" i="2"/>
  <c r="D72" i="2" s="1"/>
  <c r="E72" i="2"/>
  <c r="B72" i="9" s="1"/>
  <c r="B76" i="2" l="1"/>
  <c r="I75" i="2"/>
  <c r="J75" i="2"/>
  <c r="A72" i="2"/>
  <c r="A73" i="9"/>
  <c r="C73" i="2"/>
  <c r="D73" i="2" s="1"/>
  <c r="E73" i="2"/>
  <c r="B73" i="9" s="1"/>
  <c r="B77" i="2" l="1"/>
  <c r="J76" i="2"/>
  <c r="I76" i="2"/>
  <c r="A73" i="2"/>
  <c r="A74" i="9"/>
  <c r="C74" i="2"/>
  <c r="D74" i="2" s="1"/>
  <c r="E74" i="2"/>
  <c r="B74" i="9" s="1"/>
  <c r="B78" i="2" l="1"/>
  <c r="J77" i="2"/>
  <c r="I77" i="2"/>
  <c r="A74" i="2"/>
  <c r="A75" i="9"/>
  <c r="C75" i="2"/>
  <c r="D75" i="2" s="1"/>
  <c r="E75" i="2"/>
  <c r="B75" i="9" s="1"/>
  <c r="B79" i="2" l="1"/>
  <c r="J78" i="2"/>
  <c r="I78" i="2"/>
  <c r="A75" i="2"/>
  <c r="A76" i="9"/>
  <c r="C76" i="2"/>
  <c r="D76" i="2" s="1"/>
  <c r="E76" i="2"/>
  <c r="B76" i="9" s="1"/>
  <c r="B80" i="2" l="1"/>
  <c r="J79" i="2"/>
  <c r="I79" i="2"/>
  <c r="A76" i="2"/>
  <c r="A77" i="9"/>
  <c r="C77" i="2"/>
  <c r="D77" i="2" s="1"/>
  <c r="E77" i="2"/>
  <c r="B77" i="9" s="1"/>
  <c r="B81" i="2" l="1"/>
  <c r="J80" i="2"/>
  <c r="I80" i="2"/>
  <c r="A77" i="2"/>
  <c r="A78" i="9"/>
  <c r="C78" i="2"/>
  <c r="D78" i="2" s="1"/>
  <c r="E78" i="2"/>
  <c r="B78" i="9" s="1"/>
  <c r="B82" i="2" l="1"/>
  <c r="J81" i="2"/>
  <c r="I81" i="2"/>
  <c r="A78" i="2"/>
  <c r="A79" i="9"/>
  <c r="C79" i="2"/>
  <c r="D79" i="2" s="1"/>
  <c r="E79" i="2"/>
  <c r="B79" i="9" s="1"/>
  <c r="B83" i="2" l="1"/>
  <c r="J82" i="2"/>
  <c r="I82" i="2"/>
  <c r="A79" i="2"/>
  <c r="A80" i="9"/>
  <c r="C80" i="2"/>
  <c r="D80" i="2" s="1"/>
  <c r="E80" i="2"/>
  <c r="B80" i="9" s="1"/>
  <c r="B84" i="2" l="1"/>
  <c r="J83" i="2"/>
  <c r="I83" i="2"/>
  <c r="A80" i="2"/>
  <c r="A81" i="9"/>
  <c r="C81" i="2"/>
  <c r="D81" i="2" s="1"/>
  <c r="E81" i="2"/>
  <c r="B81" i="9" s="1"/>
  <c r="B85" i="2" l="1"/>
  <c r="J84" i="2"/>
  <c r="I84" i="2"/>
  <c r="A81" i="2"/>
  <c r="A82" i="9"/>
  <c r="C82" i="2"/>
  <c r="D82" i="2" s="1"/>
  <c r="E82" i="2"/>
  <c r="B82" i="9" s="1"/>
  <c r="B86" i="2" l="1"/>
  <c r="J85" i="2"/>
  <c r="I85" i="2"/>
  <c r="A82" i="2"/>
  <c r="A83" i="9"/>
  <c r="C83" i="2"/>
  <c r="D83" i="2" s="1"/>
  <c r="E83" i="2"/>
  <c r="B83" i="9" s="1"/>
  <c r="B87" i="2" l="1"/>
  <c r="I86" i="2"/>
  <c r="J86" i="2"/>
  <c r="A83" i="2"/>
  <c r="A84" i="9"/>
  <c r="C84" i="2"/>
  <c r="D84" i="2" s="1"/>
  <c r="E84" i="2"/>
  <c r="B84" i="9" s="1"/>
  <c r="B88" i="2" l="1"/>
  <c r="J87" i="2"/>
  <c r="I87" i="2"/>
  <c r="A84" i="2"/>
  <c r="A85" i="9"/>
  <c r="C85" i="2"/>
  <c r="D85" i="2" s="1"/>
  <c r="E85" i="2"/>
  <c r="B85" i="9" s="1"/>
  <c r="B89" i="2" l="1"/>
  <c r="J88" i="2"/>
  <c r="I88" i="2"/>
  <c r="A85" i="2"/>
  <c r="A86" i="9"/>
  <c r="C86" i="2"/>
  <c r="D86" i="2" s="1"/>
  <c r="E86" i="2"/>
  <c r="B86" i="9" s="1"/>
  <c r="B90" i="2" l="1"/>
  <c r="J89" i="2"/>
  <c r="I89" i="2"/>
  <c r="A86" i="2"/>
  <c r="A87" i="9"/>
  <c r="C87" i="2"/>
  <c r="D87" i="2" s="1"/>
  <c r="E87" i="2"/>
  <c r="B87" i="9" s="1"/>
  <c r="B91" i="2" l="1"/>
  <c r="I90" i="2"/>
  <c r="J90" i="2"/>
  <c r="A87" i="2"/>
  <c r="A88" i="9"/>
  <c r="C88" i="2"/>
  <c r="D88" i="2" s="1"/>
  <c r="E88" i="2"/>
  <c r="B88" i="9" s="1"/>
  <c r="B92" i="2" l="1"/>
  <c r="I91" i="2"/>
  <c r="J91" i="2"/>
  <c r="A88" i="2"/>
  <c r="A89" i="9"/>
  <c r="C89" i="2"/>
  <c r="D89" i="2" s="1"/>
  <c r="E89" i="2"/>
  <c r="B89" i="9" s="1"/>
  <c r="B93" i="2" l="1"/>
  <c r="J92" i="2"/>
  <c r="I92" i="2"/>
  <c r="A89" i="2"/>
  <c r="A90" i="9"/>
  <c r="C90" i="2"/>
  <c r="D90" i="2" s="1"/>
  <c r="E90" i="2"/>
  <c r="B90" i="9" s="1"/>
  <c r="B94" i="2" l="1"/>
  <c r="J93" i="2"/>
  <c r="I93" i="2"/>
  <c r="A90" i="2"/>
  <c r="A91" i="9"/>
  <c r="C91" i="2"/>
  <c r="D91" i="2" s="1"/>
  <c r="E91" i="2"/>
  <c r="B91" i="9" s="1"/>
  <c r="B95" i="2" l="1"/>
  <c r="J94" i="2"/>
  <c r="I94" i="2"/>
  <c r="A91" i="2"/>
  <c r="A92" i="9"/>
  <c r="C92" i="2"/>
  <c r="D92" i="2" s="1"/>
  <c r="E92" i="2"/>
  <c r="B92" i="9" s="1"/>
  <c r="B96" i="2" l="1"/>
  <c r="J95" i="2"/>
  <c r="I95" i="2"/>
  <c r="A92" i="2"/>
  <c r="A93" i="9"/>
  <c r="C93" i="2"/>
  <c r="D93" i="2" s="1"/>
  <c r="E93" i="2"/>
  <c r="B93" i="9" s="1"/>
  <c r="B97" i="2" l="1"/>
  <c r="J96" i="2"/>
  <c r="I96" i="2"/>
  <c r="A93" i="2"/>
  <c r="A94" i="9"/>
  <c r="C94" i="2"/>
  <c r="D94" i="2" s="1"/>
  <c r="E94" i="2"/>
  <c r="B94" i="9" s="1"/>
  <c r="B98" i="2" l="1"/>
  <c r="J97" i="2"/>
  <c r="I97" i="2"/>
  <c r="A94" i="2"/>
  <c r="A95" i="9"/>
  <c r="C95" i="2"/>
  <c r="D95" i="2" s="1"/>
  <c r="E95" i="2"/>
  <c r="B95" i="9" s="1"/>
  <c r="B99" i="2" l="1"/>
  <c r="J98" i="2"/>
  <c r="I98" i="2"/>
  <c r="A95" i="2"/>
  <c r="A96" i="9"/>
  <c r="C96" i="2"/>
  <c r="D96" i="2" s="1"/>
  <c r="E96" i="2"/>
  <c r="B96" i="9" s="1"/>
  <c r="B100" i="2" l="1"/>
  <c r="J99" i="2"/>
  <c r="I99" i="2"/>
  <c r="A96" i="2"/>
  <c r="A97" i="9"/>
  <c r="C97" i="2"/>
  <c r="D97" i="2" s="1"/>
  <c r="E97" i="2"/>
  <c r="B97" i="9" s="1"/>
  <c r="B101" i="2" l="1"/>
  <c r="J100" i="2"/>
  <c r="I100" i="2"/>
  <c r="A97" i="2"/>
  <c r="C98" i="2"/>
  <c r="D98" i="2" s="1"/>
  <c r="E98" i="2"/>
  <c r="B98" i="9" s="1"/>
  <c r="A98" i="9"/>
  <c r="B102" i="2" l="1"/>
  <c r="J101" i="2"/>
  <c r="I101" i="2"/>
  <c r="A98" i="2"/>
  <c r="C99" i="2"/>
  <c r="D99" i="2" s="1"/>
  <c r="E99" i="2"/>
  <c r="B99" i="9" s="1"/>
  <c r="A99" i="9"/>
  <c r="B103" i="2" l="1"/>
  <c r="I102" i="2"/>
  <c r="J102" i="2"/>
  <c r="A99" i="2"/>
  <c r="A100" i="9"/>
  <c r="C100" i="2"/>
  <c r="D100" i="2" s="1"/>
  <c r="E100" i="2"/>
  <c r="B100" i="9" s="1"/>
  <c r="B104" i="2" l="1"/>
  <c r="J103" i="2"/>
  <c r="I103" i="2"/>
  <c r="A100" i="2"/>
  <c r="C101" i="2"/>
  <c r="D101" i="2" s="1"/>
  <c r="E101" i="2"/>
  <c r="B101" i="9" s="1"/>
  <c r="A101" i="9"/>
  <c r="B105" i="2" l="1"/>
  <c r="J104" i="2"/>
  <c r="I104" i="2"/>
  <c r="A101" i="2"/>
  <c r="C102" i="2"/>
  <c r="D102" i="2" s="1"/>
  <c r="E102" i="2"/>
  <c r="B102" i="9" s="1"/>
  <c r="A102" i="9"/>
  <c r="B106" i="2" l="1"/>
  <c r="J105" i="2"/>
  <c r="I105" i="2"/>
  <c r="A102" i="2"/>
  <c r="A103" i="9"/>
  <c r="C103" i="2"/>
  <c r="D103" i="2" s="1"/>
  <c r="E103" i="2"/>
  <c r="B103" i="9" s="1"/>
  <c r="B107" i="2" l="1"/>
  <c r="I106" i="2"/>
  <c r="J106" i="2"/>
  <c r="A103" i="2"/>
  <c r="C104" i="2"/>
  <c r="D104" i="2" s="1"/>
  <c r="E104" i="2"/>
  <c r="A104" i="9"/>
  <c r="B108" i="2" l="1"/>
  <c r="I107" i="2"/>
  <c r="J107" i="2"/>
  <c r="C105" i="2"/>
  <c r="D105" i="2" s="1"/>
  <c r="A105" i="9"/>
  <c r="E105" i="2"/>
  <c r="B104" i="9"/>
  <c r="A104" i="2"/>
  <c r="B109" i="2" l="1"/>
  <c r="J108" i="2"/>
  <c r="I108" i="2"/>
  <c r="B105" i="9"/>
  <c r="A105" i="2"/>
  <c r="C106" i="2"/>
  <c r="D106" i="2" s="1"/>
  <c r="A106" i="9"/>
  <c r="E106" i="2"/>
  <c r="B110" i="2" l="1"/>
  <c r="J109" i="2"/>
  <c r="I109" i="2"/>
  <c r="E107" i="2"/>
  <c r="C107" i="2"/>
  <c r="D107" i="2" s="1"/>
  <c r="A107" i="9"/>
  <c r="B106" i="9"/>
  <c r="A106" i="2"/>
  <c r="B111" i="2" l="1"/>
  <c r="J110" i="2"/>
  <c r="I110" i="2"/>
  <c r="C108" i="2"/>
  <c r="D108" i="2" s="1"/>
  <c r="E108" i="2"/>
  <c r="A108" i="9"/>
  <c r="B107" i="9"/>
  <c r="A107" i="2"/>
  <c r="B112" i="2" l="1"/>
  <c r="J111" i="2"/>
  <c r="I111" i="2"/>
  <c r="E109" i="2"/>
  <c r="A109" i="9"/>
  <c r="C109" i="2"/>
  <c r="D109" i="2" s="1"/>
  <c r="B108" i="9"/>
  <c r="A108" i="2"/>
  <c r="B113" i="2" l="1"/>
  <c r="J112" i="2"/>
  <c r="I112" i="2"/>
  <c r="E110" i="2"/>
  <c r="A110" i="9"/>
  <c r="C110" i="2"/>
  <c r="D110" i="2" s="1"/>
  <c r="B109" i="9"/>
  <c r="A109" i="2"/>
  <c r="B114" i="2" l="1"/>
  <c r="J113" i="2"/>
  <c r="I113" i="2"/>
  <c r="B110" i="9"/>
  <c r="A110" i="2"/>
  <c r="C111" i="2"/>
  <c r="D111" i="2" s="1"/>
  <c r="E111" i="2"/>
  <c r="A111" i="9"/>
  <c r="B115" i="2" l="1"/>
  <c r="J114" i="2"/>
  <c r="I114" i="2"/>
  <c r="B111" i="9"/>
  <c r="A111" i="2"/>
  <c r="C112" i="2"/>
  <c r="D112" i="2" s="1"/>
  <c r="A112" i="9"/>
  <c r="E112" i="2"/>
  <c r="B116" i="2" l="1"/>
  <c r="J115" i="2"/>
  <c r="I115" i="2"/>
  <c r="E113" i="2"/>
  <c r="A113" i="9"/>
  <c r="C113" i="2"/>
  <c r="D113" i="2" s="1"/>
  <c r="B112" i="9"/>
  <c r="A112" i="2"/>
  <c r="B117" i="2" l="1"/>
  <c r="J116" i="2"/>
  <c r="I116" i="2"/>
  <c r="A114" i="9"/>
  <c r="C114" i="2"/>
  <c r="D114" i="2" s="1"/>
  <c r="E114" i="2"/>
  <c r="B113" i="9"/>
  <c r="A113" i="2"/>
  <c r="B118" i="2" l="1"/>
  <c r="J117" i="2"/>
  <c r="I117" i="2"/>
  <c r="A115" i="9"/>
  <c r="E115" i="2"/>
  <c r="C115" i="2"/>
  <c r="D115" i="2" s="1"/>
  <c r="B114" i="9"/>
  <c r="A114" i="2"/>
  <c r="B119" i="2" l="1"/>
  <c r="I118" i="2"/>
  <c r="J118" i="2"/>
  <c r="A116" i="9"/>
  <c r="E116" i="2"/>
  <c r="C116" i="2"/>
  <c r="D116" i="2" s="1"/>
  <c r="B115" i="9"/>
  <c r="A115" i="2"/>
  <c r="B120" i="2" l="1"/>
  <c r="J119" i="2"/>
  <c r="I119" i="2"/>
  <c r="A117" i="9"/>
  <c r="E117" i="2"/>
  <c r="C117" i="2"/>
  <c r="D117" i="2" s="1"/>
  <c r="B116" i="9"/>
  <c r="A116" i="2"/>
  <c r="B121" i="2" l="1"/>
  <c r="J120" i="2"/>
  <c r="I120" i="2"/>
  <c r="B117" i="9"/>
  <c r="A117" i="2"/>
  <c r="E118" i="2"/>
  <c r="A118" i="9"/>
  <c r="C118" i="2"/>
  <c r="D118" i="2" s="1"/>
  <c r="B122" i="2" l="1"/>
  <c r="J121" i="2"/>
  <c r="I121" i="2"/>
  <c r="B118" i="9"/>
  <c r="A118" i="2"/>
  <c r="E119" i="2"/>
  <c r="A119" i="9"/>
  <c r="C119" i="2"/>
  <c r="D119" i="2" s="1"/>
  <c r="B123" i="2" l="1"/>
  <c r="I122" i="2"/>
  <c r="J122" i="2"/>
  <c r="E120" i="2"/>
  <c r="A120" i="9"/>
  <c r="C120" i="2"/>
  <c r="D120" i="2" s="1"/>
  <c r="B119" i="9"/>
  <c r="A119" i="2"/>
  <c r="B124" i="2" l="1"/>
  <c r="I123" i="2"/>
  <c r="J123" i="2"/>
  <c r="E121" i="2"/>
  <c r="A121" i="9"/>
  <c r="C121" i="2"/>
  <c r="D121" i="2" s="1"/>
  <c r="B120" i="9"/>
  <c r="A120" i="2"/>
  <c r="B125" i="2" l="1"/>
  <c r="J124" i="2"/>
  <c r="I124" i="2"/>
  <c r="E122" i="2"/>
  <c r="C122" i="2"/>
  <c r="D122" i="2" s="1"/>
  <c r="A122" i="9"/>
  <c r="B121" i="9"/>
  <c r="A121" i="2"/>
  <c r="B126" i="2" l="1"/>
  <c r="J125" i="2"/>
  <c r="I125" i="2"/>
  <c r="E123" i="2"/>
  <c r="A123" i="9"/>
  <c r="C123" i="2"/>
  <c r="D123" i="2" s="1"/>
  <c r="B122" i="9"/>
  <c r="A122" i="2"/>
  <c r="B127" i="2" l="1"/>
  <c r="J126" i="2"/>
  <c r="I126" i="2"/>
  <c r="E124" i="2"/>
  <c r="A124" i="9"/>
  <c r="C124" i="2"/>
  <c r="D124" i="2" s="1"/>
  <c r="B123" i="9"/>
  <c r="A123" i="2"/>
  <c r="B128" i="2" l="1"/>
  <c r="J127" i="2"/>
  <c r="I127" i="2"/>
  <c r="E125" i="2"/>
  <c r="C125" i="2"/>
  <c r="D125" i="2" s="1"/>
  <c r="A125" i="9"/>
  <c r="B124" i="9"/>
  <c r="A124" i="2"/>
  <c r="B129" i="2" l="1"/>
  <c r="J128" i="2"/>
  <c r="I128" i="2"/>
  <c r="E126" i="2"/>
  <c r="C126" i="2"/>
  <c r="D126" i="2" s="1"/>
  <c r="A126" i="9"/>
  <c r="B125" i="9"/>
  <c r="A125" i="2"/>
  <c r="B130" i="2" l="1"/>
  <c r="J129" i="2"/>
  <c r="I129" i="2"/>
  <c r="E127" i="2"/>
  <c r="A127" i="9"/>
  <c r="C127" i="2"/>
  <c r="D127" i="2" s="1"/>
  <c r="B126" i="9"/>
  <c r="A126" i="2"/>
  <c r="B131" i="2" l="1"/>
  <c r="J130" i="2"/>
  <c r="I130" i="2"/>
  <c r="E128" i="2"/>
  <c r="A128" i="9"/>
  <c r="C128" i="2"/>
  <c r="D128" i="2" s="1"/>
  <c r="B127" i="9"/>
  <c r="A127" i="2"/>
  <c r="B132" i="2" l="1"/>
  <c r="J131" i="2"/>
  <c r="I131" i="2"/>
  <c r="E129" i="2"/>
  <c r="C129" i="2"/>
  <c r="D129" i="2" s="1"/>
  <c r="A129" i="9"/>
  <c r="B128" i="9"/>
  <c r="A128" i="2"/>
  <c r="B133" i="2" l="1"/>
  <c r="J132" i="2"/>
  <c r="I132" i="2"/>
  <c r="E130" i="2"/>
  <c r="C130" i="2"/>
  <c r="D130" i="2" s="1"/>
  <c r="A130" i="9"/>
  <c r="B129" i="9"/>
  <c r="A129" i="2"/>
  <c r="B134" i="2" l="1"/>
  <c r="J133" i="2"/>
  <c r="I133" i="2"/>
  <c r="E131" i="2"/>
  <c r="C131" i="2"/>
  <c r="D131" i="2" s="1"/>
  <c r="A131" i="9"/>
  <c r="B130" i="9"/>
  <c r="A130" i="2"/>
  <c r="B135" i="2" l="1"/>
  <c r="I134" i="2"/>
  <c r="J134" i="2"/>
  <c r="E132" i="2"/>
  <c r="A132" i="9"/>
  <c r="C132" i="2"/>
  <c r="D132" i="2" s="1"/>
  <c r="B131" i="9"/>
  <c r="A131" i="2"/>
  <c r="B136" i="2" l="1"/>
  <c r="J135" i="2"/>
  <c r="I135" i="2"/>
  <c r="E133" i="2"/>
  <c r="A133" i="9"/>
  <c r="C133" i="2"/>
  <c r="D133" i="2" s="1"/>
  <c r="B132" i="9"/>
  <c r="A132" i="2"/>
  <c r="B137" i="2" l="1"/>
  <c r="J136" i="2"/>
  <c r="I136" i="2"/>
  <c r="E134" i="2"/>
  <c r="C134" i="2"/>
  <c r="D134" i="2" s="1"/>
  <c r="A134" i="9"/>
  <c r="B133" i="9"/>
  <c r="A133" i="2"/>
  <c r="B138" i="2" l="1"/>
  <c r="J137" i="2"/>
  <c r="I137" i="2"/>
  <c r="E135" i="2"/>
  <c r="A135" i="9"/>
  <c r="C135" i="2"/>
  <c r="D135" i="2" s="1"/>
  <c r="B134" i="9"/>
  <c r="A134" i="2"/>
  <c r="B139" i="2" l="1"/>
  <c r="I138" i="2"/>
  <c r="J138" i="2"/>
  <c r="E136" i="2"/>
  <c r="C136" i="2"/>
  <c r="D136" i="2" s="1"/>
  <c r="A136" i="9"/>
  <c r="B135" i="9"/>
  <c r="A135" i="2"/>
  <c r="B140" i="2" l="1"/>
  <c r="I139" i="2"/>
  <c r="J139" i="2"/>
  <c r="A137" i="9"/>
  <c r="E137" i="2"/>
  <c r="C137" i="2"/>
  <c r="D137" i="2" s="1"/>
  <c r="B136" i="9"/>
  <c r="A136" i="2"/>
  <c r="B141" i="2" l="1"/>
  <c r="J140" i="2"/>
  <c r="I140" i="2"/>
  <c r="B137" i="9"/>
  <c r="A137" i="2"/>
  <c r="E138" i="2"/>
  <c r="A138" i="9"/>
  <c r="C138" i="2"/>
  <c r="D138" i="2" s="1"/>
  <c r="B142" i="2" l="1"/>
  <c r="J141" i="2"/>
  <c r="I141" i="2"/>
  <c r="B138" i="9"/>
  <c r="A138" i="2"/>
  <c r="A139" i="9"/>
  <c r="C139" i="2"/>
  <c r="D139" i="2" s="1"/>
  <c r="E139" i="2"/>
  <c r="B143" i="2" l="1"/>
  <c r="J142" i="2"/>
  <c r="I142" i="2"/>
  <c r="C140" i="2"/>
  <c r="D140" i="2" s="1"/>
  <c r="A140" i="9"/>
  <c r="E140" i="2"/>
  <c r="B139" i="9"/>
  <c r="A139" i="2"/>
  <c r="B144" i="2" l="1"/>
  <c r="J143" i="2"/>
  <c r="I143" i="2"/>
  <c r="B140" i="9"/>
  <c r="A140" i="2"/>
  <c r="C141" i="2"/>
  <c r="D141" i="2" s="1"/>
  <c r="A141" i="9"/>
  <c r="E141" i="2"/>
  <c r="B145" i="2" l="1"/>
  <c r="J144" i="2"/>
  <c r="I144" i="2"/>
  <c r="B141" i="9"/>
  <c r="A141" i="2"/>
  <c r="E142" i="2"/>
  <c r="A142" i="9"/>
  <c r="C142" i="2"/>
  <c r="D142" i="2" s="1"/>
  <c r="B146" i="2" l="1"/>
  <c r="J145" i="2"/>
  <c r="I145" i="2"/>
  <c r="B142" i="9"/>
  <c r="A142" i="2"/>
  <c r="C143" i="2"/>
  <c r="D143" i="2" s="1"/>
  <c r="E143" i="2"/>
  <c r="A143" i="9"/>
  <c r="B147" i="2" l="1"/>
  <c r="J146" i="2"/>
  <c r="I146" i="2"/>
  <c r="C144" i="2"/>
  <c r="D144" i="2" s="1"/>
  <c r="A144" i="9"/>
  <c r="E144" i="2"/>
  <c r="B143" i="9"/>
  <c r="A143" i="2"/>
  <c r="B148" i="2" l="1"/>
  <c r="J147" i="2"/>
  <c r="I147" i="2"/>
  <c r="B144" i="9"/>
  <c r="A144" i="2"/>
  <c r="C145" i="2"/>
  <c r="D145" i="2" s="1"/>
  <c r="E145" i="2"/>
  <c r="A145" i="9"/>
  <c r="B149" i="2" l="1"/>
  <c r="J148" i="2"/>
  <c r="I148" i="2"/>
  <c r="E146" i="2"/>
  <c r="C146" i="2"/>
  <c r="D146" i="2" s="1"/>
  <c r="A146" i="9"/>
  <c r="B145" i="9"/>
  <c r="A145" i="2"/>
  <c r="B150" i="2" l="1"/>
  <c r="J149" i="2"/>
  <c r="I149" i="2"/>
  <c r="A147" i="9"/>
  <c r="C147" i="2"/>
  <c r="D147" i="2" s="1"/>
  <c r="E147" i="2"/>
  <c r="B146" i="9"/>
  <c r="A146" i="2"/>
  <c r="B151" i="2" l="1"/>
  <c r="I150" i="2"/>
  <c r="J150" i="2"/>
  <c r="A147" i="2"/>
  <c r="B147" i="9"/>
  <c r="A148" i="9"/>
  <c r="E148" i="2"/>
  <c r="C148" i="2"/>
  <c r="D148" i="2" s="1"/>
  <c r="B152" i="2" l="1"/>
  <c r="I151" i="2"/>
  <c r="J151" i="2"/>
  <c r="E149" i="2"/>
  <c r="C149" i="2"/>
  <c r="D149" i="2" s="1"/>
  <c r="A149" i="9"/>
  <c r="B148" i="9"/>
  <c r="A148" i="2"/>
  <c r="B153" i="2" l="1"/>
  <c r="J152" i="2"/>
  <c r="I152" i="2"/>
  <c r="A150" i="9"/>
  <c r="E150" i="2"/>
  <c r="C150" i="2"/>
  <c r="D150" i="2" s="1"/>
  <c r="A149" i="2"/>
  <c r="B149" i="9"/>
  <c r="B154" i="2" l="1"/>
  <c r="J153" i="2"/>
  <c r="I153" i="2"/>
  <c r="B150" i="9"/>
  <c r="A150" i="2"/>
  <c r="C151" i="2"/>
  <c r="D151" i="2" s="1"/>
  <c r="E151" i="2"/>
  <c r="A151" i="9"/>
  <c r="B155" i="2" l="1"/>
  <c r="I154" i="2"/>
  <c r="J154" i="2"/>
  <c r="A151" i="2"/>
  <c r="B151" i="9"/>
  <c r="C152" i="2"/>
  <c r="D152" i="2" s="1"/>
  <c r="A152" i="9"/>
  <c r="E152" i="2"/>
  <c r="B156" i="2" l="1"/>
  <c r="J155" i="2"/>
  <c r="I155" i="2"/>
  <c r="A152" i="2"/>
  <c r="B152" i="9"/>
  <c r="A153" i="9"/>
  <c r="E153" i="2"/>
  <c r="C153" i="2"/>
  <c r="D153" i="2" s="1"/>
  <c r="B157" i="2" l="1"/>
  <c r="J156" i="2"/>
  <c r="I156" i="2"/>
  <c r="E154" i="2"/>
  <c r="A154" i="9"/>
  <c r="C154" i="2"/>
  <c r="D154" i="2" s="1"/>
  <c r="B153" i="9"/>
  <c r="A153" i="2"/>
  <c r="B158" i="2" l="1"/>
  <c r="J157" i="2"/>
  <c r="I157" i="2"/>
  <c r="C155" i="2"/>
  <c r="D155" i="2" s="1"/>
  <c r="E155" i="2"/>
  <c r="A155" i="9"/>
  <c r="A154" i="2"/>
  <c r="B154" i="9"/>
  <c r="B159" i="2" l="1"/>
  <c r="J158" i="2"/>
  <c r="I158" i="2"/>
  <c r="C156" i="2"/>
  <c r="D156" i="2" s="1"/>
  <c r="A156" i="9"/>
  <c r="E156" i="2"/>
  <c r="B155" i="9"/>
  <c r="A155" i="2"/>
  <c r="B160" i="2" l="1"/>
  <c r="I159" i="2"/>
  <c r="J159" i="2"/>
  <c r="B156" i="9"/>
  <c r="A156" i="2"/>
  <c r="A157" i="9"/>
  <c r="E157" i="2"/>
  <c r="C157" i="2"/>
  <c r="D157" i="2" s="1"/>
  <c r="B161" i="2" l="1"/>
  <c r="J160" i="2"/>
  <c r="I160" i="2"/>
  <c r="C158" i="2"/>
  <c r="D158" i="2" s="1"/>
  <c r="A158" i="9"/>
  <c r="E158" i="2"/>
  <c r="B157" i="9"/>
  <c r="A157" i="2"/>
  <c r="B162" i="2" l="1"/>
  <c r="J161" i="2"/>
  <c r="I161" i="2"/>
  <c r="B158" i="9"/>
  <c r="A158" i="2"/>
  <c r="A159" i="9"/>
  <c r="E159" i="2"/>
  <c r="C159" i="2"/>
  <c r="D159" i="2" s="1"/>
  <c r="B163" i="2" l="1"/>
  <c r="J162" i="2"/>
  <c r="I162" i="2"/>
  <c r="C160" i="2"/>
  <c r="D160" i="2" s="1"/>
  <c r="A160" i="9"/>
  <c r="E160" i="2"/>
  <c r="B159" i="9"/>
  <c r="A159" i="2"/>
  <c r="B164" i="2" l="1"/>
  <c r="J163" i="2"/>
  <c r="I163" i="2"/>
  <c r="A160" i="2"/>
  <c r="B160" i="9"/>
  <c r="E161" i="2"/>
  <c r="C161" i="2"/>
  <c r="D161" i="2" s="1"/>
  <c r="A161" i="9"/>
  <c r="B165" i="2" l="1"/>
  <c r="J164" i="2"/>
  <c r="I164" i="2"/>
  <c r="B161" i="9"/>
  <c r="A161" i="2"/>
  <c r="C162" i="2"/>
  <c r="D162" i="2" s="1"/>
  <c r="E162" i="2"/>
  <c r="A162" i="9"/>
  <c r="B166" i="2" l="1"/>
  <c r="J165" i="2"/>
  <c r="I165" i="2"/>
  <c r="B162" i="9"/>
  <c r="A162" i="2"/>
  <c r="E163" i="2"/>
  <c r="A163" i="9"/>
  <c r="C163" i="2"/>
  <c r="D163" i="2" s="1"/>
  <c r="B167" i="2" l="1"/>
  <c r="I166" i="2"/>
  <c r="J166" i="2"/>
  <c r="E164" i="2"/>
  <c r="C164" i="2"/>
  <c r="D164" i="2" s="1"/>
  <c r="A164" i="9"/>
  <c r="B163" i="9"/>
  <c r="A163" i="2"/>
  <c r="B168" i="2" l="1"/>
  <c r="J167" i="2"/>
  <c r="I167" i="2"/>
  <c r="B164" i="9"/>
  <c r="A164" i="2"/>
  <c r="E165" i="2"/>
  <c r="C165" i="2"/>
  <c r="D165" i="2" s="1"/>
  <c r="A165" i="9"/>
  <c r="B169" i="2" l="1"/>
  <c r="J168" i="2"/>
  <c r="I168" i="2"/>
  <c r="B165" i="9"/>
  <c r="A165" i="2"/>
  <c r="E166" i="2"/>
  <c r="A166" i="9"/>
  <c r="C166" i="2"/>
  <c r="D166" i="2" s="1"/>
  <c r="B170" i="2" l="1"/>
  <c r="J169" i="2"/>
  <c r="I169" i="2"/>
  <c r="B166" i="9"/>
  <c r="A166" i="2"/>
  <c r="E167" i="2"/>
  <c r="A167" i="9"/>
  <c r="C167" i="2"/>
  <c r="D167" i="2" s="1"/>
  <c r="B171" i="2" l="1"/>
  <c r="I170" i="2"/>
  <c r="J170" i="2"/>
  <c r="A167" i="2"/>
  <c r="B167" i="9"/>
  <c r="E168" i="2"/>
  <c r="C168" i="2"/>
  <c r="D168" i="2" s="1"/>
  <c r="A168" i="9"/>
  <c r="B172" i="2" l="1"/>
  <c r="J171" i="2"/>
  <c r="I171" i="2"/>
  <c r="B168" i="9"/>
  <c r="A168" i="2"/>
  <c r="C169" i="2"/>
  <c r="D169" i="2" s="1"/>
  <c r="E169" i="2"/>
  <c r="A169" i="9"/>
  <c r="B173" i="2" l="1"/>
  <c r="J172" i="2"/>
  <c r="I172" i="2"/>
  <c r="A169" i="2"/>
  <c r="B169" i="9"/>
  <c r="C170" i="2"/>
  <c r="D170" i="2" s="1"/>
  <c r="E170" i="2"/>
  <c r="A170" i="9"/>
  <c r="B174" i="2" l="1"/>
  <c r="J173" i="2"/>
  <c r="I173" i="2"/>
  <c r="E171" i="2"/>
  <c r="A171" i="9"/>
  <c r="C171" i="2"/>
  <c r="D171" i="2" s="1"/>
  <c r="B170" i="9"/>
  <c r="A170" i="2"/>
  <c r="B175" i="2" l="1"/>
  <c r="J174" i="2"/>
  <c r="I174" i="2"/>
  <c r="E172" i="2"/>
  <c r="C172" i="2"/>
  <c r="D172" i="2" s="1"/>
  <c r="A172" i="9"/>
  <c r="B171" i="9"/>
  <c r="A171" i="2"/>
  <c r="B176" i="2" l="1"/>
  <c r="I175" i="2"/>
  <c r="J175" i="2"/>
  <c r="B172" i="9"/>
  <c r="A172" i="2"/>
  <c r="E173" i="2"/>
  <c r="C173" i="2"/>
  <c r="D173" i="2" s="1"/>
  <c r="A173" i="9"/>
  <c r="B177" i="2" l="1"/>
  <c r="J176" i="2"/>
  <c r="I176" i="2"/>
  <c r="A173" i="2"/>
  <c r="B173" i="9"/>
  <c r="C174" i="2"/>
  <c r="D174" i="2" s="1"/>
  <c r="E174" i="2"/>
  <c r="A174" i="9"/>
  <c r="B178" i="2" l="1"/>
  <c r="J177" i="2"/>
  <c r="I177" i="2"/>
  <c r="E175" i="2"/>
  <c r="C175" i="2"/>
  <c r="D175" i="2" s="1"/>
  <c r="A175" i="9"/>
  <c r="A174" i="2"/>
  <c r="B174" i="9"/>
  <c r="B179" i="2" l="1"/>
  <c r="J178" i="2"/>
  <c r="I178" i="2"/>
  <c r="E176" i="2"/>
  <c r="C176" i="2"/>
  <c r="D176" i="2" s="1"/>
  <c r="A176" i="9"/>
  <c r="B175" i="9"/>
  <c r="A175" i="2"/>
  <c r="B180" i="2" l="1"/>
  <c r="J179" i="2"/>
  <c r="I179" i="2"/>
  <c r="A176" i="2"/>
  <c r="B176" i="9"/>
  <c r="E177" i="2"/>
  <c r="C177" i="2"/>
  <c r="D177" i="2" s="1"/>
  <c r="A177" i="9"/>
  <c r="B181" i="2" l="1"/>
  <c r="J180" i="2"/>
  <c r="I180" i="2"/>
  <c r="B177" i="9"/>
  <c r="A177" i="2"/>
  <c r="C178" i="2"/>
  <c r="D178" i="2" s="1"/>
  <c r="E178" i="2"/>
  <c r="A178" i="9"/>
  <c r="B182" i="2" l="1"/>
  <c r="J181" i="2"/>
  <c r="I181" i="2"/>
  <c r="E179" i="2"/>
  <c r="A179" i="9"/>
  <c r="C179" i="2"/>
  <c r="D179" i="2" s="1"/>
  <c r="A178" i="2"/>
  <c r="B178" i="9"/>
  <c r="B183" i="2" l="1"/>
  <c r="I182" i="2"/>
  <c r="J182" i="2"/>
  <c r="E180" i="2"/>
  <c r="C180" i="2"/>
  <c r="D180" i="2" s="1"/>
  <c r="A180" i="9"/>
  <c r="A179" i="2"/>
  <c r="B179" i="9"/>
  <c r="B184" i="2" l="1"/>
  <c r="J183" i="2"/>
  <c r="I183" i="2"/>
  <c r="A180" i="2"/>
  <c r="B180" i="9"/>
  <c r="C181" i="2"/>
  <c r="D181" i="2" s="1"/>
  <c r="A181" i="9"/>
  <c r="E181" i="2"/>
  <c r="B185" i="2" l="1"/>
  <c r="J184" i="2"/>
  <c r="I184" i="2"/>
  <c r="C182" i="2"/>
  <c r="D182" i="2" s="1"/>
  <c r="E182" i="2"/>
  <c r="A182" i="9"/>
  <c r="B181" i="9"/>
  <c r="A181" i="2"/>
  <c r="B186" i="2" l="1"/>
  <c r="J185" i="2"/>
  <c r="I185" i="2"/>
  <c r="B182" i="9"/>
  <c r="A182" i="2"/>
  <c r="E183" i="2"/>
  <c r="A183" i="9"/>
  <c r="C183" i="2"/>
  <c r="D183" i="2" s="1"/>
  <c r="B187" i="2" l="1"/>
  <c r="I186" i="2"/>
  <c r="J186" i="2"/>
  <c r="B183" i="9"/>
  <c r="A183" i="2"/>
  <c r="C184" i="2"/>
  <c r="D184" i="2" s="1"/>
  <c r="A184" i="9"/>
  <c r="E184" i="2"/>
  <c r="B188" i="2" l="1"/>
  <c r="I187" i="2"/>
  <c r="J187" i="2"/>
  <c r="B184" i="9"/>
  <c r="A184" i="2"/>
  <c r="E185" i="2"/>
  <c r="C185" i="2"/>
  <c r="D185" i="2" s="1"/>
  <c r="A185" i="9"/>
  <c r="B189" i="2" l="1"/>
  <c r="J188" i="2"/>
  <c r="I188" i="2"/>
  <c r="B185" i="9"/>
  <c r="A185" i="2"/>
  <c r="E186" i="2"/>
  <c r="A186" i="9"/>
  <c r="C186" i="2"/>
  <c r="D186" i="2" s="1"/>
  <c r="B190" i="2" l="1"/>
  <c r="J189" i="2"/>
  <c r="I189" i="2"/>
  <c r="A186" i="2"/>
  <c r="B186" i="9"/>
  <c r="C187" i="2"/>
  <c r="D187" i="2" s="1"/>
  <c r="E187" i="2"/>
  <c r="A187" i="9"/>
  <c r="B191" i="2" l="1"/>
  <c r="J190" i="2"/>
  <c r="I190" i="2"/>
  <c r="A188" i="9"/>
  <c r="E188" i="2"/>
  <c r="C188" i="2"/>
  <c r="D188" i="2" s="1"/>
  <c r="A187" i="2"/>
  <c r="B187" i="9"/>
  <c r="B192" i="2" l="1"/>
  <c r="J191" i="2"/>
  <c r="I191" i="2"/>
  <c r="B188" i="9"/>
  <c r="A188" i="2"/>
  <c r="C189" i="2"/>
  <c r="D189" i="2" s="1"/>
  <c r="E189" i="2"/>
  <c r="A189" i="9"/>
  <c r="B193" i="2" l="1"/>
  <c r="J192" i="2"/>
  <c r="I192" i="2"/>
  <c r="A190" i="9"/>
  <c r="E190" i="2"/>
  <c r="C190" i="2"/>
  <c r="D190" i="2" s="1"/>
  <c r="B189" i="9"/>
  <c r="A189" i="2"/>
  <c r="B194" i="2" l="1"/>
  <c r="J193" i="2"/>
  <c r="I193" i="2"/>
  <c r="B190" i="9"/>
  <c r="A190" i="2"/>
  <c r="C191" i="2"/>
  <c r="D191" i="2" s="1"/>
  <c r="E191" i="2"/>
  <c r="A191" i="9"/>
  <c r="B195" i="2" l="1"/>
  <c r="J194" i="2"/>
  <c r="I194" i="2"/>
  <c r="B191" i="9"/>
  <c r="A191" i="2"/>
  <c r="A192" i="9"/>
  <c r="E192" i="2"/>
  <c r="C192" i="2"/>
  <c r="D192" i="2" s="1"/>
  <c r="B196" i="2" l="1"/>
  <c r="J195" i="2"/>
  <c r="I195" i="2"/>
  <c r="C193" i="2"/>
  <c r="D193" i="2" s="1"/>
  <c r="A193" i="9"/>
  <c r="E193" i="2"/>
  <c r="B192" i="9"/>
  <c r="A192" i="2"/>
  <c r="B197" i="2" l="1"/>
  <c r="J196" i="2"/>
  <c r="I196" i="2"/>
  <c r="B193" i="9"/>
  <c r="A193" i="2"/>
  <c r="E194" i="2"/>
  <c r="C194" i="2"/>
  <c r="D194" i="2" s="1"/>
  <c r="A194" i="9"/>
  <c r="B198" i="2" l="1"/>
  <c r="J197" i="2"/>
  <c r="I197" i="2"/>
  <c r="C195" i="2"/>
  <c r="D195" i="2" s="1"/>
  <c r="E195" i="2"/>
  <c r="A195" i="9"/>
  <c r="B194" i="9"/>
  <c r="A194" i="2"/>
  <c r="B199" i="2" l="1"/>
  <c r="I198" i="2"/>
  <c r="J198" i="2"/>
  <c r="C196" i="2"/>
  <c r="D196" i="2" s="1"/>
  <c r="E196" i="2"/>
  <c r="A196" i="9"/>
  <c r="B195" i="9"/>
  <c r="A195" i="2"/>
  <c r="B200" i="2" l="1"/>
  <c r="J199" i="2"/>
  <c r="I199" i="2"/>
  <c r="B196" i="9"/>
  <c r="A196" i="2"/>
  <c r="E197" i="2"/>
  <c r="C197" i="2"/>
  <c r="D197" i="2" s="1"/>
  <c r="A197" i="9"/>
  <c r="B201" i="2" l="1"/>
  <c r="J200" i="2"/>
  <c r="I200" i="2"/>
  <c r="B197" i="9"/>
  <c r="A197" i="2"/>
  <c r="C198" i="2"/>
  <c r="D198" i="2" s="1"/>
  <c r="E198" i="2"/>
  <c r="A198" i="9"/>
  <c r="B202" i="2" l="1"/>
  <c r="J201" i="2"/>
  <c r="I201" i="2"/>
  <c r="E199" i="2"/>
  <c r="A199" i="9"/>
  <c r="C199" i="2"/>
  <c r="D199" i="2" s="1"/>
  <c r="B198" i="9"/>
  <c r="A198" i="2"/>
  <c r="B203" i="2" l="1"/>
  <c r="I202" i="2"/>
  <c r="J202" i="2"/>
  <c r="E200" i="2"/>
  <c r="C200" i="2"/>
  <c r="D200" i="2" s="1"/>
  <c r="A200" i="9"/>
  <c r="A199" i="2"/>
  <c r="B199" i="9"/>
  <c r="B204" i="2" l="1"/>
  <c r="I203" i="2"/>
  <c r="J203" i="2"/>
  <c r="A200" i="2"/>
  <c r="B200" i="9"/>
  <c r="E201" i="2"/>
  <c r="C201" i="2"/>
  <c r="D201" i="2" s="1"/>
  <c r="A201" i="9"/>
  <c r="B205" i="2" l="1"/>
  <c r="J204" i="2"/>
  <c r="I204" i="2"/>
  <c r="B201" i="9"/>
  <c r="A201" i="2"/>
  <c r="C202" i="2"/>
  <c r="D202" i="2" s="1"/>
  <c r="E202" i="2"/>
  <c r="A202" i="9"/>
  <c r="B206" i="2" l="1"/>
  <c r="J205" i="2"/>
  <c r="I205" i="2"/>
  <c r="A203" i="9"/>
  <c r="E203" i="2"/>
  <c r="C203" i="2"/>
  <c r="D203" i="2" s="1"/>
  <c r="B202" i="9"/>
  <c r="A202" i="2"/>
  <c r="B207" i="2" l="1"/>
  <c r="J206" i="2"/>
  <c r="I206" i="2"/>
  <c r="B203" i="9"/>
  <c r="A203" i="2"/>
  <c r="E204" i="2"/>
  <c r="C204" i="2"/>
  <c r="D204" i="2" s="1"/>
  <c r="A204" i="9"/>
  <c r="B208" i="2" l="1"/>
  <c r="J207" i="2"/>
  <c r="I207" i="2"/>
  <c r="B204" i="9"/>
  <c r="A204" i="2"/>
  <c r="A205" i="9"/>
  <c r="E205" i="2"/>
  <c r="C205" i="2"/>
  <c r="D205" i="2" s="1"/>
  <c r="B209" i="2" l="1"/>
  <c r="J208" i="2"/>
  <c r="I208" i="2"/>
  <c r="C206" i="2"/>
  <c r="D206" i="2" s="1"/>
  <c r="A206" i="9"/>
  <c r="E206" i="2"/>
  <c r="B205" i="9"/>
  <c r="A205" i="2"/>
  <c r="B210" i="2" l="1"/>
  <c r="J209" i="2"/>
  <c r="I209" i="2"/>
  <c r="B206" i="9"/>
  <c r="A206" i="2"/>
  <c r="A207" i="9"/>
  <c r="C207" i="2"/>
  <c r="D207" i="2" s="1"/>
  <c r="E207" i="2"/>
  <c r="B211" i="2" l="1"/>
  <c r="J210" i="2"/>
  <c r="I210" i="2"/>
  <c r="E208" i="2"/>
  <c r="C208" i="2"/>
  <c r="D208" i="2" s="1"/>
  <c r="A208" i="9"/>
  <c r="B207" i="9"/>
  <c r="A207" i="2"/>
  <c r="B212" i="2" l="1"/>
  <c r="J211" i="2"/>
  <c r="I211" i="2"/>
  <c r="B208" i="9"/>
  <c r="A208" i="2"/>
  <c r="C209" i="2"/>
  <c r="D209" i="2" s="1"/>
  <c r="E209" i="2"/>
  <c r="A209" i="9"/>
  <c r="B213" i="2" l="1"/>
  <c r="J212" i="2"/>
  <c r="I212" i="2"/>
  <c r="C210" i="2"/>
  <c r="D210" i="2" s="1"/>
  <c r="E210" i="2"/>
  <c r="A210" i="9"/>
  <c r="A209" i="2"/>
  <c r="B209" i="9"/>
  <c r="B214" i="2" l="1"/>
  <c r="J213" i="2"/>
  <c r="I213" i="2"/>
  <c r="B210" i="9"/>
  <c r="A210" i="2"/>
  <c r="E211" i="2"/>
  <c r="A211" i="9"/>
  <c r="C211" i="2"/>
  <c r="D211" i="2" s="1"/>
  <c r="B215" i="2" l="1"/>
  <c r="J214" i="2"/>
  <c r="I214" i="2"/>
  <c r="B211" i="9"/>
  <c r="A211" i="2"/>
  <c r="E212" i="2"/>
  <c r="A212" i="9"/>
  <c r="C212" i="2"/>
  <c r="D212" i="2" s="1"/>
  <c r="B216" i="2" l="1"/>
  <c r="J215" i="2"/>
  <c r="I215" i="2"/>
  <c r="B212" i="9"/>
  <c r="A212" i="2"/>
  <c r="E213" i="2"/>
  <c r="C213" i="2"/>
  <c r="D213" i="2" s="1"/>
  <c r="A213" i="9"/>
  <c r="B217" i="2" l="1"/>
  <c r="J216" i="2"/>
  <c r="I216" i="2"/>
  <c r="B213" i="9"/>
  <c r="A213" i="2"/>
  <c r="C214" i="2"/>
  <c r="D214" i="2" s="1"/>
  <c r="A214" i="9"/>
  <c r="E214" i="2"/>
  <c r="B218" i="2" l="1"/>
  <c r="J217" i="2"/>
  <c r="I217" i="2"/>
  <c r="A215" i="9"/>
  <c r="C215" i="2"/>
  <c r="D215" i="2" s="1"/>
  <c r="E215" i="2"/>
  <c r="B214" i="9"/>
  <c r="A214" i="2"/>
  <c r="B219" i="2" l="1"/>
  <c r="J218" i="2"/>
  <c r="I218" i="2"/>
  <c r="B215" i="9"/>
  <c r="A215" i="2"/>
  <c r="E216" i="2"/>
  <c r="C216" i="2"/>
  <c r="D216" i="2" s="1"/>
  <c r="A216" i="9"/>
  <c r="B220" i="2" l="1"/>
  <c r="J219" i="2"/>
  <c r="I219" i="2"/>
  <c r="B216" i="9"/>
  <c r="A216" i="2"/>
  <c r="E217" i="2"/>
  <c r="C217" i="2"/>
  <c r="D217" i="2" s="1"/>
  <c r="A217" i="9"/>
  <c r="B221" i="2" l="1"/>
  <c r="J220" i="2"/>
  <c r="I220" i="2"/>
  <c r="B217" i="9"/>
  <c r="A217" i="2"/>
  <c r="E218" i="2"/>
  <c r="C218" i="2"/>
  <c r="D218" i="2" s="1"/>
  <c r="A218" i="9"/>
  <c r="B222" i="2" l="1"/>
  <c r="J221" i="2"/>
  <c r="I221" i="2"/>
  <c r="A218" i="2"/>
  <c r="B218" i="9"/>
  <c r="E219" i="2"/>
  <c r="A219" i="9"/>
  <c r="C219" i="2"/>
  <c r="D219" i="2" s="1"/>
  <c r="B223" i="2" l="1"/>
  <c r="J222" i="2"/>
  <c r="I222" i="2"/>
  <c r="B219" i="9"/>
  <c r="A219" i="2"/>
  <c r="E220" i="2"/>
  <c r="C220" i="2"/>
  <c r="D220" i="2" s="1"/>
  <c r="A220" i="9"/>
  <c r="B224" i="2" l="1"/>
  <c r="J223" i="2"/>
  <c r="I223" i="2"/>
  <c r="B220" i="9"/>
  <c r="A220" i="2"/>
  <c r="C221" i="2"/>
  <c r="D221" i="2" s="1"/>
  <c r="A221" i="9"/>
  <c r="E221" i="2"/>
  <c r="B225" i="2" l="1"/>
  <c r="J224" i="2"/>
  <c r="I224" i="2"/>
  <c r="C222" i="2"/>
  <c r="D222" i="2" s="1"/>
  <c r="E222" i="2"/>
  <c r="A222" i="9"/>
  <c r="B221" i="9"/>
  <c r="A221" i="2"/>
  <c r="B226" i="2" l="1"/>
  <c r="J225" i="2"/>
  <c r="I225" i="2"/>
  <c r="B222" i="9"/>
  <c r="A222" i="2"/>
  <c r="E223" i="2"/>
  <c r="A223" i="9"/>
  <c r="C223" i="2"/>
  <c r="D223" i="2" s="1"/>
  <c r="B227" i="2" l="1"/>
  <c r="J226" i="2"/>
  <c r="I226" i="2"/>
  <c r="B223" i="9"/>
  <c r="A223" i="2"/>
  <c r="E224" i="2"/>
  <c r="C224" i="2"/>
  <c r="D224" i="2" s="1"/>
  <c r="A224" i="9"/>
  <c r="B228" i="2" l="1"/>
  <c r="J227" i="2"/>
  <c r="I227" i="2"/>
  <c r="A224" i="2"/>
  <c r="B224" i="9"/>
  <c r="C225" i="2"/>
  <c r="D225" i="2" s="1"/>
  <c r="E225" i="2"/>
  <c r="A225" i="9"/>
  <c r="B229" i="2" l="1"/>
  <c r="J228" i="2"/>
  <c r="I228" i="2"/>
  <c r="C226" i="2"/>
  <c r="D226" i="2" s="1"/>
  <c r="E226" i="2"/>
  <c r="A226" i="9"/>
  <c r="A225" i="2"/>
  <c r="B225" i="9"/>
  <c r="B230" i="2" l="1"/>
  <c r="J229" i="2"/>
  <c r="I229" i="2"/>
  <c r="B226" i="9"/>
  <c r="A226" i="2"/>
  <c r="A227" i="9"/>
  <c r="C227" i="2"/>
  <c r="D227" i="2" s="1"/>
  <c r="E227" i="2"/>
  <c r="B231" i="2" l="1"/>
  <c r="J230" i="2"/>
  <c r="I230" i="2"/>
  <c r="E228" i="2"/>
  <c r="C228" i="2"/>
  <c r="D228" i="2" s="1"/>
  <c r="A228" i="9"/>
  <c r="B227" i="9"/>
  <c r="A227" i="2"/>
  <c r="B232" i="2" l="1"/>
  <c r="J231" i="2"/>
  <c r="I231" i="2"/>
  <c r="C229" i="2"/>
  <c r="D229" i="2" s="1"/>
  <c r="A229" i="9"/>
  <c r="E229" i="2"/>
  <c r="B228" i="9"/>
  <c r="A228" i="2"/>
  <c r="B233" i="2" l="1"/>
  <c r="J232" i="2"/>
  <c r="I232" i="2"/>
  <c r="B229" i="9"/>
  <c r="A229" i="2"/>
  <c r="C230" i="2"/>
  <c r="D230" i="2" s="1"/>
  <c r="E230" i="2"/>
  <c r="A230" i="9"/>
  <c r="B234" i="2" l="1"/>
  <c r="J233" i="2"/>
  <c r="I233" i="2"/>
  <c r="A231" i="9"/>
  <c r="E231" i="2"/>
  <c r="C231" i="2"/>
  <c r="D231" i="2" s="1"/>
  <c r="B230" i="9"/>
  <c r="A230" i="2"/>
  <c r="B235" i="2" l="1"/>
  <c r="J234" i="2"/>
  <c r="I234" i="2"/>
  <c r="B231" i="9"/>
  <c r="A231" i="2"/>
  <c r="E232" i="2"/>
  <c r="C232" i="2"/>
  <c r="D232" i="2" s="1"/>
  <c r="A232" i="9"/>
  <c r="B236" i="2" l="1"/>
  <c r="J235" i="2"/>
  <c r="I235" i="2"/>
  <c r="B232" i="9"/>
  <c r="A232" i="2"/>
  <c r="E233" i="2"/>
  <c r="C233" i="2"/>
  <c r="D233" i="2" s="1"/>
  <c r="A233" i="9"/>
  <c r="B237" i="2" l="1"/>
  <c r="J236" i="2"/>
  <c r="I236" i="2"/>
  <c r="B233" i="9"/>
  <c r="A233" i="2"/>
  <c r="C234" i="2"/>
  <c r="D234" i="2" s="1"/>
  <c r="E234" i="2"/>
  <c r="A234" i="9"/>
  <c r="B238" i="2" l="1"/>
  <c r="J237" i="2"/>
  <c r="I237" i="2"/>
  <c r="A235" i="9"/>
  <c r="E235" i="2"/>
  <c r="C235" i="2"/>
  <c r="D235" i="2" s="1"/>
  <c r="B234" i="9"/>
  <c r="A234" i="2"/>
  <c r="B239" i="2" l="1"/>
  <c r="J238" i="2"/>
  <c r="I238" i="2"/>
  <c r="B235" i="9"/>
  <c r="A235" i="2"/>
  <c r="C236" i="2"/>
  <c r="D236" i="2" s="1"/>
  <c r="E236" i="2"/>
  <c r="A236" i="9"/>
  <c r="B240" i="2" l="1"/>
  <c r="J239" i="2"/>
  <c r="I239" i="2"/>
  <c r="B236" i="9"/>
  <c r="A236" i="2"/>
  <c r="C237" i="2"/>
  <c r="D237" i="2" s="1"/>
  <c r="E237" i="2"/>
  <c r="A237" i="9"/>
  <c r="B241" i="2" l="1"/>
  <c r="J240" i="2"/>
  <c r="I240" i="2"/>
  <c r="C238" i="2"/>
  <c r="D238" i="2" s="1"/>
  <c r="E238" i="2"/>
  <c r="A238" i="9"/>
  <c r="B237" i="9"/>
  <c r="A237" i="2"/>
  <c r="B242" i="2" l="1"/>
  <c r="J241" i="2"/>
  <c r="I241" i="2"/>
  <c r="B238" i="9"/>
  <c r="A238" i="2"/>
  <c r="C239" i="2"/>
  <c r="D239" i="2" s="1"/>
  <c r="A239" i="9"/>
  <c r="E239" i="2"/>
  <c r="B243" i="2" l="1"/>
  <c r="J242" i="2"/>
  <c r="I242" i="2"/>
  <c r="C240" i="2"/>
  <c r="D240" i="2" s="1"/>
  <c r="E240" i="2"/>
  <c r="A240" i="9"/>
  <c r="B239" i="9"/>
  <c r="A239" i="2"/>
  <c r="B244" i="2" l="1"/>
  <c r="J243" i="2"/>
  <c r="I243" i="2"/>
  <c r="B240" i="9"/>
  <c r="A240" i="2"/>
  <c r="E241" i="2"/>
  <c r="A241" i="9"/>
  <c r="C241" i="2"/>
  <c r="D241" i="2" s="1"/>
  <c r="B245" i="2" l="1"/>
  <c r="J244" i="2"/>
  <c r="I244" i="2"/>
  <c r="B241" i="9"/>
  <c r="A241" i="2"/>
  <c r="C242" i="2"/>
  <c r="D242" i="2" s="1"/>
  <c r="E242" i="2"/>
  <c r="A242" i="9"/>
  <c r="B246" i="2" l="1"/>
  <c r="J245" i="2"/>
  <c r="I245" i="2"/>
  <c r="C243" i="2"/>
  <c r="D243" i="2" s="1"/>
  <c r="A243" i="9"/>
  <c r="E243" i="2"/>
  <c r="B242" i="9"/>
  <c r="A242" i="2"/>
  <c r="B247" i="2" l="1"/>
  <c r="J246" i="2"/>
  <c r="I246" i="2"/>
  <c r="E244" i="2"/>
  <c r="C244" i="2"/>
  <c r="D244" i="2" s="1"/>
  <c r="A244" i="9"/>
  <c r="B243" i="9"/>
  <c r="A243" i="2"/>
  <c r="B248" i="2" l="1"/>
  <c r="J247" i="2"/>
  <c r="I247" i="2"/>
  <c r="C245" i="2"/>
  <c r="D245" i="2" s="1"/>
  <c r="A245" i="9"/>
  <c r="E245" i="2"/>
  <c r="B244" i="9"/>
  <c r="A244" i="2"/>
  <c r="B249" i="2" l="1"/>
  <c r="J248" i="2"/>
  <c r="I248" i="2"/>
  <c r="C246" i="2"/>
  <c r="D246" i="2" s="1"/>
  <c r="A246" i="9"/>
  <c r="E246" i="2"/>
  <c r="B245" i="9"/>
  <c r="A245" i="2"/>
  <c r="B250" i="2" l="1"/>
  <c r="J249" i="2"/>
  <c r="I249" i="2"/>
  <c r="B246" i="9"/>
  <c r="A246" i="2"/>
  <c r="E247" i="2"/>
  <c r="C247" i="2"/>
  <c r="D247" i="2" s="1"/>
  <c r="A247" i="9"/>
  <c r="B251" i="2" l="1"/>
  <c r="J250" i="2"/>
  <c r="I250" i="2"/>
  <c r="B247" i="9"/>
  <c r="A247" i="2"/>
  <c r="E248" i="2"/>
  <c r="C248" i="2"/>
  <c r="D248" i="2" s="1"/>
  <c r="A248" i="9"/>
  <c r="B252" i="2" l="1"/>
  <c r="J251" i="2"/>
  <c r="I251" i="2"/>
  <c r="A248" i="2"/>
  <c r="B248" i="9"/>
  <c r="E249" i="2"/>
  <c r="C249" i="2"/>
  <c r="D249" i="2" s="1"/>
  <c r="A249" i="9"/>
  <c r="B253" i="2" l="1"/>
  <c r="J252" i="2"/>
  <c r="I252" i="2"/>
  <c r="B249" i="9"/>
  <c r="A249" i="2"/>
  <c r="E250" i="2"/>
  <c r="A250" i="9"/>
  <c r="C250" i="2"/>
  <c r="D250" i="2" s="1"/>
  <c r="B254" i="2" l="1"/>
  <c r="J253" i="2"/>
  <c r="I253" i="2"/>
  <c r="E251" i="2"/>
  <c r="C251" i="2"/>
  <c r="D251" i="2" s="1"/>
  <c r="A251" i="9"/>
  <c r="B250" i="9"/>
  <c r="A250" i="2"/>
  <c r="B255" i="2" l="1"/>
  <c r="J254" i="2"/>
  <c r="I254" i="2"/>
  <c r="C252" i="2"/>
  <c r="D252" i="2" s="1"/>
  <c r="E252" i="2"/>
  <c r="A252" i="9"/>
  <c r="B251" i="9"/>
  <c r="A251" i="2"/>
  <c r="B256" i="2" l="1"/>
  <c r="J255" i="2"/>
  <c r="I255" i="2"/>
  <c r="E253" i="2"/>
  <c r="A253" i="9"/>
  <c r="C253" i="2"/>
  <c r="D253" i="2" s="1"/>
  <c r="B252" i="9"/>
  <c r="A252" i="2"/>
  <c r="B257" i="2" l="1"/>
  <c r="J256" i="2"/>
  <c r="I256" i="2"/>
  <c r="C254" i="2"/>
  <c r="D254" i="2" s="1"/>
  <c r="E254" i="2"/>
  <c r="A254" i="9"/>
  <c r="A253" i="2"/>
  <c r="B253" i="9"/>
  <c r="B258" i="2" l="1"/>
  <c r="J257" i="2"/>
  <c r="I257" i="2"/>
  <c r="B254" i="9"/>
  <c r="A254" i="2"/>
  <c r="A255" i="9"/>
  <c r="C255" i="2"/>
  <c r="D255" i="2" s="1"/>
  <c r="E255" i="2"/>
  <c r="B259" i="2" l="1"/>
  <c r="J258" i="2"/>
  <c r="I258" i="2"/>
  <c r="C256" i="2"/>
  <c r="D256" i="2" s="1"/>
  <c r="E256" i="2"/>
  <c r="A256" i="9"/>
  <c r="B255" i="9"/>
  <c r="A255" i="2"/>
  <c r="B260" i="2" l="1"/>
  <c r="J259" i="2"/>
  <c r="I259" i="2"/>
  <c r="B256" i="9"/>
  <c r="A256" i="2"/>
  <c r="A257" i="9"/>
  <c r="C257" i="2"/>
  <c r="D257" i="2" s="1"/>
  <c r="E257" i="2"/>
  <c r="B261" i="2" l="1"/>
  <c r="J260" i="2"/>
  <c r="I260" i="2"/>
  <c r="C258" i="2"/>
  <c r="D258" i="2" s="1"/>
  <c r="E258" i="2"/>
  <c r="A258" i="9"/>
  <c r="A257" i="2"/>
  <c r="B257" i="9"/>
  <c r="B262" i="2" l="1"/>
  <c r="J261" i="2"/>
  <c r="I261" i="2"/>
  <c r="A259" i="9"/>
  <c r="E259" i="2"/>
  <c r="C259" i="2"/>
  <c r="D259" i="2" s="1"/>
  <c r="B258" i="9"/>
  <c r="A258" i="2"/>
  <c r="B263" i="2" l="1"/>
  <c r="J262" i="2"/>
  <c r="I262" i="2"/>
  <c r="C260" i="2"/>
  <c r="D260" i="2" s="1"/>
  <c r="A260" i="9"/>
  <c r="E260" i="2"/>
  <c r="B259" i="9"/>
  <c r="A259" i="2"/>
  <c r="B264" i="2" l="1"/>
  <c r="J263" i="2"/>
  <c r="I263" i="2"/>
  <c r="C261" i="2"/>
  <c r="D261" i="2" s="1"/>
  <c r="E261" i="2"/>
  <c r="A261" i="9"/>
  <c r="B260" i="9"/>
  <c r="A260" i="2"/>
  <c r="B265" i="2" l="1"/>
  <c r="J264" i="2"/>
  <c r="I264" i="2"/>
  <c r="A262" i="9"/>
  <c r="E262" i="2"/>
  <c r="C262" i="2"/>
  <c r="D262" i="2" s="1"/>
  <c r="B261" i="9"/>
  <c r="A261" i="2"/>
  <c r="B266" i="2" l="1"/>
  <c r="J265" i="2"/>
  <c r="I265" i="2"/>
  <c r="B262" i="9"/>
  <c r="A262" i="2"/>
  <c r="A263" i="9"/>
  <c r="E263" i="2"/>
  <c r="C263" i="2"/>
  <c r="D263" i="2" s="1"/>
  <c r="B267" i="2" l="1"/>
  <c r="J266" i="2"/>
  <c r="I266" i="2"/>
  <c r="A264" i="9"/>
  <c r="E264" i="2"/>
  <c r="C264" i="2"/>
  <c r="D264" i="2" s="1"/>
  <c r="B263" i="9"/>
  <c r="A263" i="2"/>
  <c r="B268" i="2" l="1"/>
  <c r="J267" i="2"/>
  <c r="I267" i="2"/>
  <c r="C265" i="2"/>
  <c r="D265" i="2" s="1"/>
  <c r="E265" i="2"/>
  <c r="A265" i="9"/>
  <c r="B264" i="9"/>
  <c r="A264" i="2"/>
  <c r="B269" i="2" l="1"/>
  <c r="J268" i="2"/>
  <c r="I268" i="2"/>
  <c r="A266" i="9"/>
  <c r="E266" i="2"/>
  <c r="C266" i="2"/>
  <c r="D266" i="2" s="1"/>
  <c r="B265" i="9"/>
  <c r="A265" i="2"/>
  <c r="B270" i="2" l="1"/>
  <c r="J269" i="2"/>
  <c r="I269" i="2"/>
  <c r="A266" i="2"/>
  <c r="B266" i="9"/>
  <c r="A267" i="9"/>
  <c r="E267" i="2"/>
  <c r="C267" i="2"/>
  <c r="D267" i="2" s="1"/>
  <c r="B271" i="2" l="1"/>
  <c r="J270" i="2"/>
  <c r="I270" i="2"/>
  <c r="B267" i="9"/>
  <c r="A267" i="2"/>
  <c r="A268" i="9"/>
  <c r="E268" i="2"/>
  <c r="C268" i="2"/>
  <c r="D268" i="2" s="1"/>
  <c r="B272" i="2" l="1"/>
  <c r="J271" i="2"/>
  <c r="I271" i="2"/>
  <c r="B268" i="9"/>
  <c r="A268" i="2"/>
  <c r="C269" i="2"/>
  <c r="D269" i="2" s="1"/>
  <c r="A269" i="9"/>
  <c r="E269" i="2"/>
  <c r="B273" i="2" l="1"/>
  <c r="J272" i="2"/>
  <c r="I272" i="2"/>
  <c r="B269" i="9"/>
  <c r="A269" i="2"/>
  <c r="E270" i="2"/>
  <c r="A270" i="9"/>
  <c r="C270" i="2"/>
  <c r="D270" i="2" s="1"/>
  <c r="B274" i="2" l="1"/>
  <c r="J273" i="2"/>
  <c r="I273" i="2"/>
  <c r="A271" i="9"/>
  <c r="E271" i="2"/>
  <c r="C271" i="2"/>
  <c r="D271" i="2" s="1"/>
  <c r="B270" i="9"/>
  <c r="A270" i="2"/>
  <c r="B275" i="2" l="1"/>
  <c r="J274" i="2"/>
  <c r="I274" i="2"/>
  <c r="C272" i="2"/>
  <c r="D272" i="2" s="1"/>
  <c r="A272" i="9"/>
  <c r="E272" i="2"/>
  <c r="A271" i="2"/>
  <c r="B271" i="9"/>
  <c r="B276" i="2" l="1"/>
  <c r="J275" i="2"/>
  <c r="I275" i="2"/>
  <c r="E273" i="2"/>
  <c r="C273" i="2"/>
  <c r="D273" i="2" s="1"/>
  <c r="A273" i="9"/>
  <c r="B272" i="9"/>
  <c r="A272" i="2"/>
  <c r="B277" i="2" l="1"/>
  <c r="J276" i="2"/>
  <c r="I276" i="2"/>
  <c r="E274" i="2"/>
  <c r="C274" i="2"/>
  <c r="D274" i="2" s="1"/>
  <c r="A274" i="9"/>
  <c r="B273" i="9"/>
  <c r="A273" i="2"/>
  <c r="B278" i="2" l="1"/>
  <c r="J277" i="2"/>
  <c r="I277" i="2"/>
  <c r="A275" i="9"/>
  <c r="E275" i="2"/>
  <c r="C275" i="2"/>
  <c r="D275" i="2" s="1"/>
  <c r="A274" i="2"/>
  <c r="B274" i="9"/>
  <c r="B279" i="2" l="1"/>
  <c r="J278" i="2"/>
  <c r="I278" i="2"/>
  <c r="C276" i="2"/>
  <c r="D276" i="2" s="1"/>
  <c r="E276" i="2"/>
  <c r="A276" i="9"/>
  <c r="B275" i="9"/>
  <c r="A275" i="2"/>
  <c r="B280" i="2" l="1"/>
  <c r="J279" i="2"/>
  <c r="I279" i="2"/>
  <c r="C277" i="2"/>
  <c r="D277" i="2" s="1"/>
  <c r="E277" i="2"/>
  <c r="A277" i="9"/>
  <c r="B276" i="9"/>
  <c r="A276" i="2"/>
  <c r="B281" i="2" l="1"/>
  <c r="J280" i="2"/>
  <c r="I280" i="2"/>
  <c r="A278" i="9"/>
  <c r="C278" i="2"/>
  <c r="D278" i="2" s="1"/>
  <c r="E278" i="2"/>
  <c r="B277" i="9"/>
  <c r="A277" i="2"/>
  <c r="B282" i="2" l="1"/>
  <c r="J281" i="2"/>
  <c r="I281" i="2"/>
  <c r="B278" i="9"/>
  <c r="A278" i="2"/>
  <c r="A279" i="9"/>
  <c r="E279" i="2"/>
  <c r="C279" i="2"/>
  <c r="D279" i="2" s="1"/>
  <c r="B283" i="2" l="1"/>
  <c r="J282" i="2"/>
  <c r="I282" i="2"/>
  <c r="E280" i="2"/>
  <c r="A280" i="9"/>
  <c r="C280" i="2"/>
  <c r="D280" i="2" s="1"/>
  <c r="B279" i="9"/>
  <c r="A279" i="2"/>
  <c r="B284" i="2" l="1"/>
  <c r="J283" i="2"/>
  <c r="I283" i="2"/>
  <c r="C281" i="2"/>
  <c r="D281" i="2" s="1"/>
  <c r="E281" i="2"/>
  <c r="A281" i="9"/>
  <c r="B280" i="9"/>
  <c r="A280" i="2"/>
  <c r="B285" i="2" l="1"/>
  <c r="J284" i="2"/>
  <c r="I284" i="2"/>
  <c r="A282" i="9"/>
  <c r="E282" i="2"/>
  <c r="C282" i="2"/>
  <c r="D282" i="2" s="1"/>
  <c r="B281" i="9"/>
  <c r="A281" i="2"/>
  <c r="B286" i="2" l="1"/>
  <c r="J285" i="2"/>
  <c r="I285" i="2"/>
  <c r="B282" i="9"/>
  <c r="A282" i="2"/>
  <c r="A283" i="9"/>
  <c r="E283" i="2"/>
  <c r="C283" i="2"/>
  <c r="D283" i="2" s="1"/>
  <c r="B287" i="2" l="1"/>
  <c r="J286" i="2"/>
  <c r="I286" i="2"/>
  <c r="B283" i="9"/>
  <c r="A283" i="2"/>
  <c r="C284" i="2"/>
  <c r="D284" i="2" s="1"/>
  <c r="A284" i="9"/>
  <c r="E284" i="2"/>
  <c r="B288" i="2" l="1"/>
  <c r="J287" i="2"/>
  <c r="I287" i="2"/>
  <c r="B284" i="9"/>
  <c r="A284" i="2"/>
  <c r="C285" i="2"/>
  <c r="D285" i="2" s="1"/>
  <c r="E285" i="2"/>
  <c r="A285" i="9"/>
  <c r="B289" i="2" l="1"/>
  <c r="J288" i="2"/>
  <c r="I288" i="2"/>
  <c r="B285" i="9"/>
  <c r="A285" i="2"/>
  <c r="A286" i="9"/>
  <c r="C286" i="2"/>
  <c r="D286" i="2" s="1"/>
  <c r="E286" i="2"/>
  <c r="B290" i="2" l="1"/>
  <c r="J289" i="2"/>
  <c r="I289" i="2"/>
  <c r="A287" i="9"/>
  <c r="E287" i="2"/>
  <c r="C287" i="2"/>
  <c r="D287" i="2" s="1"/>
  <c r="B286" i="9"/>
  <c r="A286" i="2"/>
  <c r="B291" i="2" l="1"/>
  <c r="J290" i="2"/>
  <c r="I290" i="2"/>
  <c r="B287" i="9"/>
  <c r="A287" i="2"/>
  <c r="C288" i="2"/>
  <c r="D288" i="2" s="1"/>
  <c r="E288" i="2"/>
  <c r="A288" i="9"/>
  <c r="B292" i="2" l="1"/>
  <c r="J291" i="2"/>
  <c r="I291" i="2"/>
  <c r="B288" i="9"/>
  <c r="A288" i="2"/>
  <c r="C289" i="2"/>
  <c r="D289" i="2" s="1"/>
  <c r="A289" i="9"/>
  <c r="E289" i="2"/>
  <c r="B293" i="2" l="1"/>
  <c r="J292" i="2"/>
  <c r="I292" i="2"/>
  <c r="A290" i="9"/>
  <c r="E290" i="2"/>
  <c r="C290" i="2"/>
  <c r="D290" i="2" s="1"/>
  <c r="B289" i="9"/>
  <c r="A289" i="2"/>
  <c r="B294" i="2" l="1"/>
  <c r="J293" i="2"/>
  <c r="I293" i="2"/>
  <c r="B290" i="9"/>
  <c r="A290" i="2"/>
  <c r="E291" i="2"/>
  <c r="A291" i="9"/>
  <c r="C291" i="2"/>
  <c r="D291" i="2" s="1"/>
  <c r="B295" i="2" l="1"/>
  <c r="J294" i="2"/>
  <c r="I294" i="2"/>
  <c r="B291" i="9"/>
  <c r="A291" i="2"/>
  <c r="E292" i="2"/>
  <c r="C292" i="2"/>
  <c r="D292" i="2" s="1"/>
  <c r="A292" i="9"/>
  <c r="B296" i="2" l="1"/>
  <c r="J295" i="2"/>
  <c r="I295" i="2"/>
  <c r="C293" i="2"/>
  <c r="D293" i="2" s="1"/>
  <c r="A293" i="9"/>
  <c r="E293" i="2"/>
  <c r="B292" i="9"/>
  <c r="A292" i="2"/>
  <c r="B297" i="2" l="1"/>
  <c r="J296" i="2"/>
  <c r="I296" i="2"/>
  <c r="B293" i="9"/>
  <c r="A293" i="2"/>
  <c r="A294" i="9"/>
  <c r="C294" i="2"/>
  <c r="D294" i="2" s="1"/>
  <c r="E294" i="2"/>
  <c r="B298" i="2" l="1"/>
  <c r="J297" i="2"/>
  <c r="I297" i="2"/>
  <c r="A295" i="9"/>
  <c r="E295" i="2"/>
  <c r="C295" i="2"/>
  <c r="D295" i="2" s="1"/>
  <c r="B294" i="9"/>
  <c r="A294" i="2"/>
  <c r="B299" i="2" l="1"/>
  <c r="J298" i="2"/>
  <c r="I298" i="2"/>
  <c r="A295" i="2"/>
  <c r="B295" i="9"/>
  <c r="A296" i="9"/>
  <c r="E296" i="2"/>
  <c r="C296" i="2"/>
  <c r="D296" i="2" s="1"/>
  <c r="B300" i="2" l="1"/>
  <c r="N16" i="11" s="1"/>
  <c r="J299" i="2"/>
  <c r="I299" i="2"/>
  <c r="B296" i="9"/>
  <c r="A296" i="2"/>
  <c r="A297" i="9"/>
  <c r="E297" i="2"/>
  <c r="C297" i="2"/>
  <c r="D297" i="2" s="1"/>
  <c r="J300" i="2" l="1"/>
  <c r="I300" i="2"/>
  <c r="B297" i="9"/>
  <c r="A297" i="2"/>
  <c r="A298" i="9"/>
  <c r="E298" i="2"/>
  <c r="C298" i="2"/>
  <c r="D298" i="2" s="1"/>
  <c r="B298" i="9" l="1"/>
  <c r="A298" i="2"/>
  <c r="A299" i="9"/>
  <c r="E299" i="2"/>
  <c r="C299" i="2"/>
  <c r="D299" i="2" s="1"/>
  <c r="B299" i="9" l="1"/>
  <c r="A299" i="2"/>
  <c r="E300" i="2"/>
  <c r="A300" i="9"/>
  <c r="C300" i="2"/>
  <c r="D300" i="2" s="1"/>
  <c r="E4" i="7" l="1"/>
  <c r="E13" i="7" s="1"/>
  <c r="F12" i="7"/>
  <c r="P21" i="6"/>
  <c r="R20" i="6"/>
  <c r="R21" i="6"/>
  <c r="O19" i="6"/>
  <c r="R18" i="6"/>
  <c r="N21" i="6"/>
  <c r="N19" i="6"/>
  <c r="O17" i="6"/>
  <c r="Q20" i="6"/>
  <c r="O16" i="6"/>
  <c r="R19" i="6"/>
  <c r="N22" i="6"/>
  <c r="O21" i="6"/>
  <c r="P16" i="6"/>
  <c r="P18" i="6"/>
  <c r="Q19" i="6"/>
  <c r="Q17" i="6"/>
  <c r="Q21" i="6"/>
  <c r="P19" i="6"/>
  <c r="N20" i="6"/>
  <c r="P20" i="6"/>
  <c r="R16" i="6"/>
  <c r="N18" i="6"/>
  <c r="Q16" i="6"/>
  <c r="O22" i="6"/>
  <c r="N16" i="6"/>
  <c r="Q18" i="6"/>
  <c r="P17" i="6"/>
  <c r="O18" i="6"/>
  <c r="R17" i="6"/>
  <c r="R22" i="6"/>
  <c r="O20" i="6"/>
  <c r="N17" i="6"/>
  <c r="P22" i="6"/>
  <c r="Q22" i="6"/>
  <c r="B300" i="9"/>
  <c r="A300" i="2"/>
  <c r="P6" i="6" s="1"/>
  <c r="R6" i="6" s="1"/>
  <c r="O25" i="6" l="1"/>
  <c r="C6" i="7"/>
  <c r="C7" i="7" s="1"/>
  <c r="C8" i="7" s="1"/>
  <c r="C9" i="7" s="1"/>
  <c r="C10" i="7" s="1"/>
  <c r="C11" i="7" s="1"/>
  <c r="O26" i="6"/>
  <c r="R31" i="6"/>
  <c r="Q31" i="6"/>
  <c r="N32" i="6"/>
  <c r="O32" i="6"/>
  <c r="O31" i="6"/>
  <c r="N31" i="6"/>
</calcChain>
</file>

<file path=xl/sharedStrings.xml><?xml version="1.0" encoding="utf-8"?>
<sst xmlns="http://schemas.openxmlformats.org/spreadsheetml/2006/main" count="185" uniqueCount="125">
  <si>
    <t>Performance Dashboard</t>
  </si>
  <si>
    <t>Instructions</t>
  </si>
  <si>
    <t>Implementation Report</t>
  </si>
  <si>
    <t>Status Report</t>
  </si>
  <si>
    <t>Rundown</t>
  </si>
  <si>
    <t>Staff</t>
  </si>
  <si>
    <t>Daily Execution</t>
  </si>
  <si>
    <t>Closing Report</t>
  </si>
  <si>
    <t>After the Result Cell Implementation Report is formulated and the Cell implementation is defined, the Process Monitoring step shall be initiated. Therefore, the items below must be filled out:</t>
  </si>
  <si>
    <t>Necessary Information for the Monitoring Process Implementation</t>
  </si>
  <si>
    <r>
      <t xml:space="preserve">Fill the next cell with </t>
    </r>
    <r>
      <rPr>
        <b/>
        <sz val="11"/>
        <color theme="1"/>
        <rFont val="Arial"/>
        <family val="2"/>
      </rPr>
      <t xml:space="preserve">Cell Title </t>
    </r>
    <r>
      <rPr>
        <sz val="11"/>
        <color theme="1"/>
        <rFont val="Arial"/>
        <family val="2"/>
      </rPr>
      <t xml:space="preserve">- Process and Area, if applicable
</t>
    </r>
    <r>
      <rPr>
        <sz val="11"/>
        <color rgb="FFFF0000"/>
        <rFont val="Arial"/>
        <family val="2"/>
      </rPr>
      <t>(Ex. Piping Assembly)</t>
    </r>
  </si>
  <si>
    <t>Fill the next cell with Cell No.</t>
  </si>
  <si>
    <r>
      <t xml:space="preserve">Fill the next cell with </t>
    </r>
    <r>
      <rPr>
        <b/>
        <sz val="11"/>
        <color theme="1"/>
        <rFont val="Arial"/>
        <family val="2"/>
      </rPr>
      <t>Rundown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Start </t>
    </r>
    <r>
      <rPr>
        <sz val="11"/>
        <color rgb="FFFF0000"/>
        <rFont val="Arial"/>
        <family val="2"/>
      </rPr>
      <t>(day/month/year)</t>
    </r>
  </si>
  <si>
    <r>
      <t xml:space="preserve">Fill the next cell with </t>
    </r>
    <r>
      <rPr>
        <b/>
        <sz val="11"/>
        <color theme="1"/>
        <rFont val="Arial"/>
        <family val="2"/>
      </rPr>
      <t>Rundown Finish</t>
    </r>
    <r>
      <rPr>
        <sz val="11"/>
        <color rgb="FFFF0000"/>
        <rFont val="Arial"/>
        <family val="2"/>
      </rPr>
      <t xml:space="preserve"> (day/month/year)</t>
    </r>
  </si>
  <si>
    <r>
      <t xml:space="preserve">Fill the next cell with </t>
    </r>
    <r>
      <rPr>
        <b/>
        <sz val="11"/>
        <color theme="1"/>
        <rFont val="Arial"/>
        <family val="2"/>
      </rPr>
      <t xml:space="preserve">Start Week </t>
    </r>
    <r>
      <rPr>
        <sz val="11"/>
        <color rgb="FFFF0000"/>
        <rFont val="Arial"/>
        <family val="2"/>
      </rPr>
      <t>(Ex. W150)</t>
    </r>
  </si>
  <si>
    <r>
      <t xml:space="preserve">Fill the next cell with </t>
    </r>
    <r>
      <rPr>
        <b/>
        <sz val="11"/>
        <color theme="1"/>
        <rFont val="Arial"/>
        <family val="2"/>
      </rPr>
      <t>Measurement Unit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(Ex. MH, Ton)</t>
    </r>
  </si>
  <si>
    <r>
      <t xml:space="preserve">Fill columns F, G and H of "Rundown" tab, when having values </t>
    </r>
    <r>
      <rPr>
        <b/>
        <sz val="11"/>
        <color theme="1"/>
        <rFont val="Arial"/>
        <family val="2"/>
      </rPr>
      <t>(Planned Weekly Production, Actual Weekly Production and Projected Weekly Production)</t>
    </r>
  </si>
  <si>
    <r>
      <t xml:space="preserve">Fill columns C, D, E, F, G and H  of "Staff" tab, when having values
</t>
    </r>
    <r>
      <rPr>
        <b/>
        <sz val="11"/>
        <color theme="1"/>
        <rFont val="Arial"/>
        <family val="2"/>
      </rPr>
      <t>(Planned Effective, Actual Effective, Planned Foreman, Actual Foreman)</t>
    </r>
  </si>
  <si>
    <t>Paste photos and fill out the name of the responsible for monitoring on "Weekly Status Report" tab</t>
  </si>
  <si>
    <t>Information for the "Status Report" elaboration - WEEKLY UPDATES</t>
  </si>
  <si>
    <r>
      <t xml:space="preserve">Fill the next cell with </t>
    </r>
    <r>
      <rPr>
        <b/>
        <sz val="11"/>
        <color theme="1"/>
        <rFont val="Arial"/>
        <family val="2"/>
      </rPr>
      <t>Current Week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(Ex. W150)</t>
    </r>
  </si>
  <si>
    <r>
      <t xml:space="preserve">Update columns G and H of "Rundown" tab
</t>
    </r>
    <r>
      <rPr>
        <b/>
        <sz val="11"/>
        <color theme="1"/>
        <rFont val="Arial"/>
        <family val="2"/>
      </rPr>
      <t>(Actual Weekly Production and Projected Weekly Production)</t>
    </r>
  </si>
  <si>
    <r>
      <t xml:space="preserve">Update columns D and F of "Staff" tab
</t>
    </r>
    <r>
      <rPr>
        <b/>
        <sz val="11"/>
        <color theme="1"/>
        <rFont val="Arial"/>
        <family val="2"/>
      </rPr>
      <t>(Actual Effective e Actual Foreman)</t>
    </r>
  </si>
  <si>
    <r>
      <t xml:space="preserve">Update Process Improvement Action Plan with </t>
    </r>
    <r>
      <rPr>
        <b/>
        <sz val="11"/>
        <rFont val="Arial"/>
        <family val="2"/>
      </rPr>
      <t>Action Actual/Projected Date</t>
    </r>
    <r>
      <rPr>
        <sz val="11"/>
        <rFont val="Arial"/>
        <family val="2"/>
      </rPr>
      <t xml:space="preserve"> (column G of "Weekly Status Report" tab) and its </t>
    </r>
    <r>
      <rPr>
        <b/>
        <sz val="11"/>
        <rFont val="Arial"/>
        <family val="2"/>
      </rPr>
      <t>Status</t>
    </r>
    <r>
      <rPr>
        <sz val="11"/>
        <rFont val="Arial"/>
        <family val="2"/>
      </rPr>
      <t xml:space="preserve"> (column I of "Weekly Status Report" tab). If necessary, include new actions not contemplated in the Implementation Report.</t>
    </r>
  </si>
  <si>
    <t>At the end, it is possible to print the report in A3 format, the margins are set up to this format.</t>
  </si>
  <si>
    <t>Print the spreedsheet "Daily Execution" and fill column E with the daily quantitative of the following week at the execution location.</t>
  </si>
  <si>
    <t>Information for the "Closing Report" elaboration</t>
  </si>
  <si>
    <t>Fill the next cell with Cell Closing Date (day/month/year)</t>
  </si>
  <si>
    <t>Fill the lessons learned related to external and internal problems, as well as the main solutions provided.</t>
  </si>
  <si>
    <t>Implementation Report - Result Cell</t>
  </si>
  <si>
    <t>Manager:</t>
  </si>
  <si>
    <t>Buyer Manager:</t>
  </si>
  <si>
    <t>Seller  Manager:</t>
  </si>
  <si>
    <t>ACTIVITY/FRONT:</t>
  </si>
  <si>
    <t>Date:</t>
  </si>
  <si>
    <t>___/___/____</t>
  </si>
  <si>
    <t>Responsible:</t>
  </si>
  <si>
    <t>1. PROCESS DIAGNOSIS</t>
  </si>
  <si>
    <t>3. PROCESS STATUS</t>
  </si>
  <si>
    <t>Qualify Problems</t>
  </si>
  <si>
    <t>YES</t>
  </si>
  <si>
    <t>NO</t>
  </si>
  <si>
    <t>Causes</t>
  </si>
  <si>
    <t>EXTERNAL</t>
  </si>
  <si>
    <t>Is there lack of applicatoin or consumption materials?</t>
  </si>
  <si>
    <t>Are there Liberations/PT/PTT delayed?</t>
  </si>
  <si>
    <t>Are there problems in the Executive Design (erros/interferences/omissions)?</t>
  </si>
  <si>
    <t>Are there executive procedures missing?</t>
  </si>
  <si>
    <t>Are there cranes missing?</t>
  </si>
  <si>
    <t>Are there schedule informations missing (quantitative, responsible etc)?</t>
  </si>
  <si>
    <t>INTERNAL</t>
  </si>
  <si>
    <t>Can area layout be improved?</t>
  </si>
  <si>
    <t>Are there obstacles in people or materials moving?</t>
  </si>
  <si>
    <t>Do scaffolds need improvement?</t>
  </si>
  <si>
    <t>Do scaffolds need assembly?</t>
  </si>
  <si>
    <t>Are there tools/equipment to supply the whole team missing?</t>
  </si>
  <si>
    <t>Are there problems related to HSE?</t>
  </si>
  <si>
    <t>Is the current team insufficient to reach production goal?</t>
  </si>
  <si>
    <t>Are there flaws in communicating the executive procedures?</t>
  </si>
  <si>
    <t>Do reworks occur?</t>
  </si>
  <si>
    <t>4. ACTION PLAN TO PROCESS IMPROVEMENT</t>
  </si>
  <si>
    <t>Action Planning Date</t>
  </si>
  <si>
    <t>Action</t>
  </si>
  <si>
    <t>Planned Date</t>
  </si>
  <si>
    <t>Goal</t>
  </si>
  <si>
    <t>Responsible</t>
  </si>
  <si>
    <t>General Total:</t>
  </si>
  <si>
    <t>External Total:</t>
  </si>
  <si>
    <t>Internal Total:</t>
  </si>
  <si>
    <t>2.  Activity Analisys</t>
  </si>
  <si>
    <t xml:space="preserve"> Main Impacts</t>
  </si>
  <si>
    <t>Updated on:</t>
  </si>
  <si>
    <t>Start:</t>
  </si>
  <si>
    <t>Week</t>
  </si>
  <si>
    <t xml:space="preserve">Finish: </t>
  </si>
  <si>
    <t>to</t>
  </si>
  <si>
    <t>Rundown Curve:</t>
  </si>
  <si>
    <t>Rundown Table:</t>
  </si>
  <si>
    <t>Week Production</t>
  </si>
  <si>
    <t>Remaining Balance</t>
  </si>
  <si>
    <t>Plan</t>
  </si>
  <si>
    <t>Actual</t>
  </si>
  <si>
    <t>Projected</t>
  </si>
  <si>
    <t>Average Execution:</t>
  </si>
  <si>
    <t>Historic (3 last weeks)</t>
  </si>
  <si>
    <t>Projected (next 4 weeks)</t>
  </si>
  <si>
    <t>Staff of the week:</t>
  </si>
  <si>
    <t>No. of Workers</t>
  </si>
  <si>
    <t>Planned</t>
  </si>
  <si>
    <t>MH</t>
  </si>
  <si>
    <t xml:space="preserve">Staff </t>
  </si>
  <si>
    <t>Foreman</t>
  </si>
  <si>
    <t>Action Plan to Process Improvement</t>
  </si>
  <si>
    <t>Responsáveis</t>
  </si>
  <si>
    <t>Date</t>
  </si>
  <si>
    <t>Status</t>
  </si>
  <si>
    <t>Actual/Projected</t>
  </si>
  <si>
    <t>Buyer</t>
  </si>
  <si>
    <t>Seller</t>
  </si>
  <si>
    <t>Responsible Name</t>
  </si>
  <si>
    <t>Total Scope</t>
  </si>
  <si>
    <t>Week Accumulated Total</t>
  </si>
  <si>
    <t>Week Start Day</t>
  </si>
  <si>
    <t>Accumulated Actual</t>
  </si>
  <si>
    <t>Staff - No. of Workers</t>
  </si>
  <si>
    <t>Staff - MH</t>
  </si>
  <si>
    <t>No. of Foremen</t>
  </si>
  <si>
    <t xml:space="preserve">Planned </t>
  </si>
  <si>
    <t>Cell Closed on:</t>
  </si>
  <si>
    <t>Planned Date:</t>
  </si>
  <si>
    <t>Actual Date:</t>
  </si>
  <si>
    <t>Production and Productivity Table:</t>
  </si>
  <si>
    <t>Production</t>
  </si>
  <si>
    <t>Daily Average</t>
  </si>
  <si>
    <t>Weekly Average</t>
  </si>
  <si>
    <t>Total</t>
  </si>
  <si>
    <t>Average Staff:</t>
  </si>
  <si>
    <t>No. Workers</t>
  </si>
  <si>
    <t>Effective</t>
  </si>
  <si>
    <t>Deviation</t>
  </si>
  <si>
    <t>Main Delay Reasons</t>
  </si>
  <si>
    <t>External Problems:</t>
  </si>
  <si>
    <t>Internal Problems:</t>
  </si>
  <si>
    <t>Main Solutions:</t>
  </si>
  <si>
    <t>Produtivity Impact: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</si>
</sst>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dd/mm/yy;@"/>
    <numFmt numFmtId="167" formatCode="[$-416]mmmm\-yy;@"/>
    <numFmt numFmtId="168" formatCode="_-* #,##0_-;\-* #,##0_-;_-* &quot;-&quot;??_-;_-@_-"/>
  </numFmts>
  <fonts count="5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indexed="9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indexed="63"/>
      <name val="Arial"/>
      <family val="2"/>
    </font>
    <font>
      <b/>
      <sz val="15"/>
      <name val="Arial"/>
      <family val="2"/>
    </font>
    <font>
      <b/>
      <sz val="20"/>
      <name val="Arial"/>
      <family val="2"/>
    </font>
    <font>
      <b/>
      <sz val="18"/>
      <color indexed="12"/>
      <name val="Arial"/>
      <family val="2"/>
    </font>
    <font>
      <b/>
      <sz val="28"/>
      <name val="Arial"/>
      <family val="2"/>
    </font>
    <font>
      <sz val="10"/>
      <name val="CorpoS"/>
    </font>
    <font>
      <b/>
      <sz val="12"/>
      <color indexed="12"/>
      <name val="Arial"/>
      <family val="2"/>
    </font>
    <font>
      <sz val="12"/>
      <name val="CorpoS"/>
    </font>
    <font>
      <sz val="10"/>
      <color indexed="12"/>
      <name val="Arial"/>
      <family val="2"/>
    </font>
    <font>
      <b/>
      <sz val="10"/>
      <color theme="0"/>
      <name val="Arial"/>
      <family val="2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sz val="14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sz val="12"/>
      <color indexed="9"/>
      <name val="Arial"/>
      <family val="2"/>
    </font>
    <font>
      <sz val="12"/>
      <color rgb="FFFF0000"/>
      <name val="Arial"/>
      <family val="2"/>
    </font>
    <font>
      <b/>
      <sz val="11"/>
      <color theme="1"/>
      <name val="Arial"/>
      <family val="2"/>
    </font>
    <font>
      <sz val="15"/>
      <color theme="0"/>
      <name val="Arial"/>
      <family val="2"/>
    </font>
    <font>
      <sz val="15"/>
      <color theme="1"/>
      <name val="Arial"/>
      <family val="2"/>
    </font>
    <font>
      <b/>
      <sz val="15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5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8"/>
      <color theme="0"/>
      <name val="Arial"/>
      <family val="2"/>
    </font>
    <font>
      <b/>
      <sz val="11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008A3E"/>
      <name val="Arial"/>
      <family val="2"/>
    </font>
    <font>
      <sz val="8"/>
      <color rgb="FFFF0000"/>
      <name val="Arial"/>
      <family val="2"/>
    </font>
    <font>
      <sz val="8"/>
      <color rgb="FF008A3E"/>
      <name val="Arial"/>
      <family val="2"/>
    </font>
    <font>
      <b/>
      <sz val="10"/>
      <color rgb="FFFF0000"/>
      <name val="Arial"/>
      <family val="2"/>
    </font>
    <font>
      <b/>
      <sz val="10"/>
      <color rgb="FF008A3E"/>
      <name val="Arial"/>
      <family val="2"/>
    </font>
    <font>
      <sz val="2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A3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4ECF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0" borderId="0"/>
    <xf numFmtId="0" fontId="44" fillId="0" borderId="0" applyNumberForma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398">
    <xf numFmtId="0" fontId="0" fillId="0" borderId="0" xfId="0"/>
    <xf numFmtId="165" fontId="5" fillId="11" borderId="9" xfId="2" applyNumberFormat="1" applyFont="1" applyFill="1" applyBorder="1" applyAlignment="1" applyProtection="1">
      <alignment horizontal="center"/>
      <protection locked="0"/>
    </xf>
    <xf numFmtId="0" fontId="3" fillId="0" borderId="0" xfId="6"/>
    <xf numFmtId="0" fontId="3" fillId="3" borderId="0" xfId="6" applyFill="1"/>
    <xf numFmtId="0" fontId="11" fillId="0" borderId="0" xfId="6" applyFont="1"/>
    <xf numFmtId="0" fontId="6" fillId="0" borderId="2" xfId="6" applyFont="1" applyBorder="1"/>
    <xf numFmtId="0" fontId="10" fillId="0" borderId="0" xfId="6" applyFont="1" applyAlignment="1">
      <alignment vertical="top" wrapText="1"/>
    </xf>
    <xf numFmtId="0" fontId="2" fillId="0" borderId="2" xfId="6" applyFont="1" applyBorder="1" applyAlignment="1">
      <alignment horizontal="center"/>
    </xf>
    <xf numFmtId="0" fontId="0" fillId="0" borderId="0" xfId="0" applyAlignment="1">
      <alignment horizontal="center"/>
    </xf>
    <xf numFmtId="0" fontId="0" fillId="14" borderId="0" xfId="0" applyFill="1"/>
    <xf numFmtId="3" fontId="0" fillId="0" borderId="0" xfId="0" applyNumberFormat="1"/>
    <xf numFmtId="166" fontId="0" fillId="0" borderId="9" xfId="0" applyNumberFormat="1" applyBorder="1" applyProtection="1">
      <protection hidden="1"/>
    </xf>
    <xf numFmtId="165" fontId="5" fillId="2" borderId="9" xfId="2" applyNumberFormat="1" applyFont="1" applyFill="1" applyBorder="1" applyAlignment="1" applyProtection="1">
      <alignment horizontal="center"/>
      <protection hidden="1"/>
    </xf>
    <xf numFmtId="0" fontId="27" fillId="0" borderId="0" xfId="6" applyFont="1" applyAlignment="1">
      <alignment horizontal="left" vertical="top" wrapText="1"/>
    </xf>
    <xf numFmtId="0" fontId="1" fillId="0" borderId="0" xfId="9" applyFont="1" applyAlignment="1">
      <alignment vertical="center"/>
    </xf>
    <xf numFmtId="0" fontId="16" fillId="0" borderId="0" xfId="9" applyFont="1" applyAlignment="1">
      <alignment vertical="center"/>
    </xf>
    <xf numFmtId="0" fontId="14" fillId="0" borderId="0" xfId="9" applyFont="1" applyAlignment="1">
      <alignment horizontal="center" vertical="center"/>
    </xf>
    <xf numFmtId="0" fontId="17" fillId="0" borderId="0" xfId="9" applyFont="1" applyAlignment="1">
      <alignment horizontal="center" vertical="center"/>
    </xf>
    <xf numFmtId="0" fontId="4" fillId="0" borderId="0" xfId="9" applyFont="1" applyAlignment="1">
      <alignment vertical="center"/>
    </xf>
    <xf numFmtId="0" fontId="18" fillId="0" borderId="0" xfId="9" applyFont="1" applyAlignment="1">
      <alignment vertical="center"/>
    </xf>
    <xf numFmtId="3" fontId="5" fillId="0" borderId="9" xfId="2" applyNumberFormat="1" applyFont="1" applyBorder="1" applyAlignment="1" applyProtection="1">
      <alignment horizontal="center"/>
      <protection hidden="1"/>
    </xf>
    <xf numFmtId="0" fontId="0" fillId="11" borderId="9" xfId="0" applyFill="1" applyBorder="1" applyProtection="1">
      <protection locked="0"/>
    </xf>
    <xf numFmtId="0" fontId="0" fillId="0" borderId="0" xfId="0" applyProtection="1">
      <protection locked="0"/>
    </xf>
    <xf numFmtId="0" fontId="1" fillId="0" borderId="0" xfId="6" applyFont="1" applyAlignment="1">
      <alignment vertical="top"/>
    </xf>
    <xf numFmtId="0" fontId="1" fillId="0" borderId="0" xfId="6" applyFont="1"/>
    <xf numFmtId="14" fontId="0" fillId="0" borderId="0" xfId="0" applyNumberFormat="1"/>
    <xf numFmtId="0" fontId="1" fillId="0" borderId="2" xfId="6" applyFont="1" applyBorder="1"/>
    <xf numFmtId="0" fontId="6" fillId="0" borderId="0" xfId="6" applyFont="1"/>
    <xf numFmtId="0" fontId="4" fillId="0" borderId="0" xfId="6" applyFont="1"/>
    <xf numFmtId="0" fontId="6" fillId="0" borderId="0" xfId="6" applyFont="1" applyAlignment="1">
      <alignment vertical="top" wrapText="1"/>
    </xf>
    <xf numFmtId="0" fontId="33" fillId="0" borderId="0" xfId="0" applyFont="1"/>
    <xf numFmtId="0" fontId="40" fillId="0" borderId="0" xfId="0" applyFont="1"/>
    <xf numFmtId="0" fontId="25" fillId="17" borderId="11" xfId="0" applyFont="1" applyFill="1" applyBorder="1" applyProtection="1">
      <protection hidden="1"/>
    </xf>
    <xf numFmtId="0" fontId="25" fillId="17" borderId="12" xfId="0" applyFont="1" applyFill="1" applyBorder="1" applyProtection="1">
      <protection hidden="1"/>
    </xf>
    <xf numFmtId="0" fontId="25" fillId="17" borderId="9" xfId="0" applyFont="1" applyFill="1" applyBorder="1" applyAlignment="1" applyProtection="1">
      <alignment horizontal="center" vertical="center" wrapText="1"/>
      <protection hidden="1"/>
    </xf>
    <xf numFmtId="0" fontId="25" fillId="17" borderId="9" xfId="0" applyFont="1" applyFill="1" applyBorder="1" applyAlignment="1" applyProtection="1">
      <alignment horizontal="center" vertical="center"/>
      <protection hidden="1"/>
    </xf>
    <xf numFmtId="14" fontId="0" fillId="0" borderId="9" xfId="0" applyNumberFormat="1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36" fillId="5" borderId="9" xfId="6" applyFont="1" applyFill="1" applyBorder="1" applyAlignment="1" applyProtection="1">
      <alignment horizontal="center" vertical="center" wrapText="1"/>
      <protection hidden="1"/>
    </xf>
    <xf numFmtId="0" fontId="35" fillId="5" borderId="10" xfId="6" applyFont="1" applyFill="1" applyBorder="1" applyAlignment="1" applyProtection="1">
      <alignment horizontal="right" vertical="center" wrapText="1"/>
      <protection hidden="1"/>
    </xf>
    <xf numFmtId="0" fontId="35" fillId="5" borderId="8" xfId="6" applyFont="1" applyFill="1" applyBorder="1" applyAlignment="1" applyProtection="1">
      <alignment horizontal="right" vertical="center" wrapText="1"/>
      <protection hidden="1"/>
    </xf>
    <xf numFmtId="165" fontId="34" fillId="0" borderId="9" xfId="0" applyNumberFormat="1" applyFont="1" applyBorder="1" applyAlignment="1" applyProtection="1">
      <alignment horizontal="center"/>
      <protection hidden="1"/>
    </xf>
    <xf numFmtId="0" fontId="1" fillId="0" borderId="0" xfId="6" applyFont="1" applyProtection="1">
      <protection hidden="1"/>
    </xf>
    <xf numFmtId="0" fontId="1" fillId="0" borderId="0" xfId="6" applyFont="1" applyAlignment="1" applyProtection="1">
      <alignment vertical="top"/>
      <protection hidden="1"/>
    </xf>
    <xf numFmtId="165" fontId="4" fillId="0" borderId="34" xfId="6" applyNumberFormat="1" applyFont="1" applyBorder="1" applyAlignment="1" applyProtection="1">
      <alignment horizontal="center" vertical="top"/>
      <protection hidden="1"/>
    </xf>
    <xf numFmtId="165" fontId="4" fillId="0" borderId="9" xfId="6" applyNumberFormat="1" applyFont="1" applyBorder="1" applyAlignment="1" applyProtection="1">
      <alignment horizontal="center"/>
      <protection hidden="1"/>
    </xf>
    <xf numFmtId="0" fontId="35" fillId="17" borderId="10" xfId="6" applyFont="1" applyFill="1" applyBorder="1" applyProtection="1">
      <protection hidden="1"/>
    </xf>
    <xf numFmtId="0" fontId="35" fillId="17" borderId="8" xfId="6" applyFont="1" applyFill="1" applyBorder="1" applyProtection="1">
      <protection hidden="1"/>
    </xf>
    <xf numFmtId="0" fontId="4" fillId="3" borderId="8" xfId="6" applyFont="1" applyFill="1" applyBorder="1" applyAlignment="1" applyProtection="1">
      <alignment horizontal="center"/>
      <protection hidden="1"/>
    </xf>
    <xf numFmtId="0" fontId="4" fillId="3" borderId="9" xfId="6" applyFont="1" applyFill="1" applyBorder="1" applyAlignment="1" applyProtection="1">
      <alignment horizontal="center"/>
      <protection hidden="1"/>
    </xf>
    <xf numFmtId="0" fontId="35" fillId="17" borderId="10" xfId="6" applyFont="1" applyFill="1" applyBorder="1" applyAlignment="1" applyProtection="1">
      <alignment vertical="top"/>
      <protection hidden="1"/>
    </xf>
    <xf numFmtId="0" fontId="35" fillId="17" borderId="8" xfId="6" applyFont="1" applyFill="1" applyBorder="1" applyAlignment="1" applyProtection="1">
      <alignment vertical="top"/>
      <protection hidden="1"/>
    </xf>
    <xf numFmtId="0" fontId="4" fillId="0" borderId="9" xfId="6" applyFont="1" applyBorder="1" applyAlignment="1" applyProtection="1">
      <alignment horizontal="center"/>
      <protection hidden="1"/>
    </xf>
    <xf numFmtId="0" fontId="35" fillId="17" borderId="9" xfId="6" applyFont="1" applyFill="1" applyBorder="1" applyAlignment="1" applyProtection="1">
      <alignment horizontal="left" vertical="top"/>
      <protection hidden="1"/>
    </xf>
    <xf numFmtId="0" fontId="4" fillId="0" borderId="0" xfId="6" applyFont="1" applyProtection="1">
      <protection locked="0"/>
    </xf>
    <xf numFmtId="0" fontId="1" fillId="0" borderId="0" xfId="6" applyFont="1" applyProtection="1">
      <protection locked="0"/>
    </xf>
    <xf numFmtId="0" fontId="4" fillId="0" borderId="1" xfId="6" applyFont="1" applyBorder="1" applyProtection="1">
      <protection locked="0"/>
    </xf>
    <xf numFmtId="0" fontId="1" fillId="0" borderId="3" xfId="6" applyFont="1" applyBorder="1" applyProtection="1">
      <protection locked="0"/>
    </xf>
    <xf numFmtId="0" fontId="10" fillId="0" borderId="3" xfId="6" applyFont="1" applyBorder="1" applyAlignment="1" applyProtection="1">
      <alignment vertical="top" wrapText="1"/>
      <protection locked="0"/>
    </xf>
    <xf numFmtId="0" fontId="6" fillId="0" borderId="0" xfId="6" applyFont="1" applyAlignment="1" applyProtection="1">
      <alignment horizontal="left" vertical="center"/>
      <protection locked="0"/>
    </xf>
    <xf numFmtId="0" fontId="4" fillId="0" borderId="0" xfId="6" applyFont="1" applyAlignment="1" applyProtection="1">
      <alignment vertical="center"/>
      <protection locked="0"/>
    </xf>
    <xf numFmtId="0" fontId="6" fillId="0" borderId="0" xfId="6" applyFont="1" applyProtection="1">
      <protection locked="0"/>
    </xf>
    <xf numFmtId="0" fontId="6" fillId="0" borderId="0" xfId="6" applyFont="1" applyAlignment="1" applyProtection="1">
      <alignment vertical="top" wrapText="1"/>
      <protection locked="0"/>
    </xf>
    <xf numFmtId="0" fontId="10" fillId="0" borderId="0" xfId="6" applyFont="1" applyAlignment="1" applyProtection="1">
      <alignment vertical="top" wrapText="1"/>
      <protection locked="0"/>
    </xf>
    <xf numFmtId="0" fontId="37" fillId="0" borderId="0" xfId="6" applyFont="1" applyAlignment="1" applyProtection="1">
      <alignment horizontal="left"/>
      <protection locked="0"/>
    </xf>
    <xf numFmtId="0" fontId="1" fillId="0" borderId="4" xfId="6" applyFont="1" applyBorder="1" applyProtection="1">
      <protection locked="0"/>
    </xf>
    <xf numFmtId="0" fontId="1" fillId="0" borderId="13" xfId="6" applyFont="1" applyBorder="1" applyProtection="1">
      <protection locked="0"/>
    </xf>
    <xf numFmtId="0" fontId="10" fillId="0" borderId="13" xfId="6" applyFont="1" applyBorder="1" applyAlignment="1" applyProtection="1">
      <alignment vertical="top" wrapText="1"/>
      <protection locked="0"/>
    </xf>
    <xf numFmtId="0" fontId="10" fillId="0" borderId="5" xfId="6" applyFont="1" applyBorder="1" applyAlignment="1" applyProtection="1">
      <alignment vertical="top" wrapText="1"/>
      <protection locked="0"/>
    </xf>
    <xf numFmtId="14" fontId="26" fillId="0" borderId="0" xfId="6" applyNumberFormat="1" applyFont="1" applyAlignment="1" applyProtection="1">
      <alignment vertical="center" wrapText="1"/>
      <protection hidden="1"/>
    </xf>
    <xf numFmtId="0" fontId="0" fillId="0" borderId="0" xfId="0" applyAlignment="1" applyProtection="1">
      <alignment horizontal="center"/>
      <protection locked="0"/>
    </xf>
    <xf numFmtId="0" fontId="9" fillId="0" borderId="0" xfId="9" applyFont="1" applyAlignment="1" applyProtection="1">
      <alignment vertical="center"/>
      <protection locked="0"/>
    </xf>
    <xf numFmtId="0" fontId="9" fillId="0" borderId="16" xfId="9" applyFont="1" applyBorder="1" applyAlignment="1" applyProtection="1">
      <alignment vertical="center"/>
      <protection locked="0"/>
    </xf>
    <xf numFmtId="0" fontId="15" fillId="6" borderId="29" xfId="9" applyFont="1" applyFill="1" applyBorder="1" applyAlignment="1" applyProtection="1">
      <alignment horizontal="center" vertical="center"/>
      <protection locked="0"/>
    </xf>
    <xf numFmtId="0" fontId="15" fillId="6" borderId="30" xfId="9" applyFont="1" applyFill="1" applyBorder="1" applyAlignment="1" applyProtection="1">
      <alignment horizontal="center" vertical="center"/>
      <protection locked="0"/>
    </xf>
    <xf numFmtId="0" fontId="6" fillId="6" borderId="0" xfId="9" applyFont="1" applyFill="1" applyAlignment="1" applyProtection="1">
      <alignment horizontal="center" vertical="center"/>
      <protection locked="0"/>
    </xf>
    <xf numFmtId="0" fontId="6" fillId="6" borderId="0" xfId="9" applyFont="1" applyFill="1" applyAlignment="1" applyProtection="1">
      <alignment horizontal="right" vertical="center"/>
      <protection locked="0"/>
    </xf>
    <xf numFmtId="0" fontId="6" fillId="6" borderId="15" xfId="9" applyFont="1" applyFill="1" applyBorder="1" applyAlignment="1" applyProtection="1">
      <alignment horizontal="left" vertical="center"/>
      <protection locked="0"/>
    </xf>
    <xf numFmtId="0" fontId="6" fillId="6" borderId="16" xfId="9" applyFont="1" applyFill="1" applyBorder="1" applyAlignment="1" applyProtection="1">
      <alignment horizontal="left" vertical="center"/>
      <protection locked="0"/>
    </xf>
    <xf numFmtId="0" fontId="6" fillId="6" borderId="16" xfId="9" applyFont="1" applyFill="1" applyBorder="1" applyAlignment="1" applyProtection="1">
      <alignment horizontal="center" vertical="center"/>
      <protection locked="0"/>
    </xf>
    <xf numFmtId="0" fontId="6" fillId="6" borderId="16" xfId="9" applyFont="1" applyFill="1" applyBorder="1" applyAlignment="1" applyProtection="1">
      <alignment horizontal="right" vertical="center"/>
      <protection locked="0"/>
    </xf>
    <xf numFmtId="0" fontId="6" fillId="6" borderId="16" xfId="9" applyFont="1" applyFill="1" applyBorder="1" applyAlignment="1" applyProtection="1">
      <alignment vertical="center" wrapText="1"/>
      <protection locked="0"/>
    </xf>
    <xf numFmtId="0" fontId="1" fillId="0" borderId="0" xfId="9" applyFont="1" applyAlignment="1" applyProtection="1">
      <alignment vertical="center"/>
      <protection locked="0"/>
    </xf>
    <xf numFmtId="0" fontId="1" fillId="0" borderId="0" xfId="9" applyFont="1" applyAlignment="1" applyProtection="1">
      <alignment horizontal="left" vertical="top"/>
      <protection locked="0"/>
    </xf>
    <xf numFmtId="0" fontId="30" fillId="16" borderId="18" xfId="9" applyFont="1" applyFill="1" applyBorder="1" applyAlignment="1" applyProtection="1">
      <alignment vertical="center"/>
      <protection locked="0"/>
    </xf>
    <xf numFmtId="0" fontId="1" fillId="0" borderId="0" xfId="9" applyFont="1" applyAlignment="1" applyProtection="1">
      <alignment horizontal="left" vertical="center"/>
      <protection locked="0"/>
    </xf>
    <xf numFmtId="0" fontId="1" fillId="0" borderId="9" xfId="9" applyFont="1" applyBorder="1" applyAlignment="1" applyProtection="1">
      <alignment horizontal="center" vertical="center"/>
      <protection locked="0"/>
    </xf>
    <xf numFmtId="0" fontId="39" fillId="12" borderId="9" xfId="0" applyFont="1" applyFill="1" applyBorder="1" applyAlignment="1" applyProtection="1">
      <alignment horizontal="center" vertical="center"/>
      <protection hidden="1"/>
    </xf>
    <xf numFmtId="0" fontId="41" fillId="13" borderId="9" xfId="0" applyFont="1" applyFill="1" applyBorder="1" applyAlignment="1" applyProtection="1">
      <alignment horizontal="center" vertical="center"/>
      <protection hidden="1"/>
    </xf>
    <xf numFmtId="0" fontId="40" fillId="0" borderId="9" xfId="0" applyFont="1" applyBorder="1" applyAlignment="1" applyProtection="1">
      <alignment horizontal="center" vertical="center"/>
      <protection hidden="1"/>
    </xf>
    <xf numFmtId="0" fontId="21" fillId="0" borderId="0" xfId="0" applyFont="1" applyAlignment="1">
      <alignment vertical="center"/>
    </xf>
    <xf numFmtId="0" fontId="33" fillId="11" borderId="22" xfId="0" applyFont="1" applyFill="1" applyBorder="1" applyAlignment="1" applyProtection="1">
      <alignment horizontal="center" vertical="center"/>
      <protection locked="0"/>
    </xf>
    <xf numFmtId="14" fontId="33" fillId="11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33" fillId="19" borderId="23" xfId="0" applyFont="1" applyFill="1" applyBorder="1" applyAlignment="1" applyProtection="1">
      <alignment horizontal="left" vertical="center"/>
      <protection hidden="1"/>
    </xf>
    <xf numFmtId="0" fontId="33" fillId="19" borderId="23" xfId="0" applyFont="1" applyFill="1" applyBorder="1" applyAlignment="1" applyProtection="1">
      <alignment horizontal="left" vertical="center" wrapText="1"/>
      <protection hidden="1"/>
    </xf>
    <xf numFmtId="0" fontId="33" fillId="19" borderId="24" xfId="0" applyFont="1" applyFill="1" applyBorder="1" applyAlignment="1" applyProtection="1">
      <alignment horizontal="left" vertical="center" wrapText="1"/>
      <protection hidden="1"/>
    </xf>
    <xf numFmtId="0" fontId="33" fillId="0" borderId="0" xfId="0" applyFont="1" applyProtection="1">
      <protection hidden="1"/>
    </xf>
    <xf numFmtId="14" fontId="40" fillId="0" borderId="9" xfId="0" applyNumberFormat="1" applyFont="1" applyBorder="1" applyAlignment="1" applyProtection="1">
      <alignment horizontal="center" vertical="center"/>
      <protection hidden="1"/>
    </xf>
    <xf numFmtId="166" fontId="33" fillId="0" borderId="9" xfId="0" applyNumberFormat="1" applyFont="1" applyBorder="1" applyAlignment="1" applyProtection="1">
      <alignment horizontal="center"/>
      <protection hidden="1"/>
    </xf>
    <xf numFmtId="0" fontId="33" fillId="0" borderId="9" xfId="0" applyFont="1" applyBorder="1" applyProtection="1">
      <protection hidden="1"/>
    </xf>
    <xf numFmtId="167" fontId="33" fillId="0" borderId="48" xfId="0" applyNumberFormat="1" applyFont="1" applyBorder="1" applyAlignment="1" applyProtection="1">
      <alignment horizontal="center"/>
      <protection hidden="1"/>
    </xf>
    <xf numFmtId="0" fontId="33" fillId="0" borderId="48" xfId="0" applyFont="1" applyBorder="1" applyAlignment="1" applyProtection="1">
      <alignment horizontal="center"/>
      <protection hidden="1"/>
    </xf>
    <xf numFmtId="0" fontId="33" fillId="0" borderId="0" xfId="0" applyFont="1" applyProtection="1">
      <protection locked="0"/>
    </xf>
    <xf numFmtId="0" fontId="47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4" fillId="0" borderId="9" xfId="6" applyFont="1" applyBorder="1" applyProtection="1">
      <protection locked="0"/>
    </xf>
    <xf numFmtId="14" fontId="4" fillId="0" borderId="9" xfId="6" applyNumberFormat="1" applyFont="1" applyBorder="1" applyProtection="1">
      <protection locked="0"/>
    </xf>
    <xf numFmtId="0" fontId="32" fillId="14" borderId="9" xfId="6" applyFont="1" applyFill="1" applyBorder="1" applyAlignment="1" applyProtection="1">
      <alignment horizontal="center" vertical="center" wrapText="1"/>
      <protection locked="0"/>
    </xf>
    <xf numFmtId="0" fontId="4" fillId="6" borderId="16" xfId="9" applyFont="1" applyFill="1" applyBorder="1" applyAlignment="1" applyProtection="1">
      <alignment vertical="center"/>
      <protection locked="0"/>
    </xf>
    <xf numFmtId="0" fontId="1" fillId="16" borderId="0" xfId="9" applyFont="1" applyFill="1" applyAlignment="1" applyProtection="1">
      <alignment vertical="center"/>
      <protection locked="0"/>
    </xf>
    <xf numFmtId="0" fontId="1" fillId="16" borderId="21" xfId="9" applyFont="1" applyFill="1" applyBorder="1" applyAlignment="1" applyProtection="1">
      <alignment horizontal="center" vertical="center"/>
      <protection locked="0"/>
    </xf>
    <xf numFmtId="0" fontId="1" fillId="10" borderId="0" xfId="9" applyFont="1" applyFill="1" applyAlignment="1" applyProtection="1">
      <alignment vertical="center"/>
      <protection locked="0"/>
    </xf>
    <xf numFmtId="0" fontId="1" fillId="10" borderId="21" xfId="9" applyFont="1" applyFill="1" applyBorder="1" applyAlignment="1" applyProtection="1">
      <alignment horizontal="center" vertical="center"/>
      <protection locked="0"/>
    </xf>
    <xf numFmtId="0" fontId="30" fillId="10" borderId="18" xfId="9" applyFont="1" applyFill="1" applyBorder="1" applyAlignment="1" applyProtection="1">
      <alignment vertical="center" wrapText="1"/>
      <protection locked="0"/>
    </xf>
    <xf numFmtId="0" fontId="30" fillId="10" borderId="18" xfId="9" applyFont="1" applyFill="1" applyBorder="1" applyAlignment="1" applyProtection="1">
      <alignment vertical="center"/>
      <protection locked="0"/>
    </xf>
    <xf numFmtId="0" fontId="1" fillId="10" borderId="13" xfId="9" applyFont="1" applyFill="1" applyBorder="1" applyAlignment="1" applyProtection="1">
      <alignment vertical="center"/>
      <protection locked="0"/>
    </xf>
    <xf numFmtId="0" fontId="1" fillId="10" borderId="34" xfId="9" applyFont="1" applyFill="1" applyBorder="1" applyAlignment="1" applyProtection="1">
      <alignment horizontal="center" vertical="center"/>
      <protection locked="0"/>
    </xf>
    <xf numFmtId="0" fontId="30" fillId="10" borderId="35" xfId="9" applyFont="1" applyFill="1" applyBorder="1" applyAlignment="1" applyProtection="1">
      <alignment vertical="center"/>
      <protection locked="0"/>
    </xf>
    <xf numFmtId="0" fontId="1" fillId="0" borderId="14" xfId="9" applyFont="1" applyBorder="1" applyAlignment="1" applyProtection="1">
      <alignment vertical="center"/>
      <protection locked="0"/>
    </xf>
    <xf numFmtId="0" fontId="1" fillId="0" borderId="20" xfId="9" applyFont="1" applyBorder="1" applyAlignment="1" applyProtection="1">
      <alignment vertical="center"/>
      <protection locked="0"/>
    </xf>
    <xf numFmtId="0" fontId="1" fillId="0" borderId="8" xfId="9" applyFont="1" applyBorder="1" applyAlignment="1" applyProtection="1">
      <alignment vertical="center"/>
      <protection locked="0"/>
    </xf>
    <xf numFmtId="0" fontId="48" fillId="0" borderId="9" xfId="9" applyFont="1" applyBorder="1" applyAlignment="1" applyProtection="1">
      <alignment horizontal="center" vertical="center"/>
      <protection locked="0"/>
    </xf>
    <xf numFmtId="0" fontId="49" fillId="0" borderId="9" xfId="9" applyFont="1" applyBorder="1" applyAlignment="1" applyProtection="1">
      <alignment horizontal="center" vertical="center"/>
      <protection locked="0"/>
    </xf>
    <xf numFmtId="0" fontId="1" fillId="0" borderId="49" xfId="9" applyFont="1" applyBorder="1" applyAlignment="1" applyProtection="1">
      <alignment vertical="center"/>
      <protection locked="0"/>
    </xf>
    <xf numFmtId="0" fontId="1" fillId="0" borderId="44" xfId="9" applyFont="1" applyBorder="1" applyAlignment="1" applyProtection="1">
      <alignment vertical="center"/>
      <protection locked="0"/>
    </xf>
    <xf numFmtId="0" fontId="50" fillId="0" borderId="9" xfId="9" applyFont="1" applyBorder="1" applyAlignment="1" applyProtection="1">
      <alignment horizontal="center" vertical="center"/>
      <protection locked="0"/>
    </xf>
    <xf numFmtId="0" fontId="51" fillId="0" borderId="9" xfId="9" applyFont="1" applyBorder="1" applyAlignment="1" applyProtection="1">
      <alignment horizontal="center" vertical="center"/>
      <protection locked="0"/>
    </xf>
    <xf numFmtId="0" fontId="1" fillId="0" borderId="36" xfId="9" applyFont="1" applyBorder="1" applyAlignment="1" applyProtection="1">
      <alignment vertical="center"/>
      <protection locked="0"/>
    </xf>
    <xf numFmtId="0" fontId="1" fillId="0" borderId="37" xfId="9" applyFont="1" applyBorder="1" applyAlignment="1" applyProtection="1">
      <alignment vertical="center"/>
      <protection locked="0"/>
    </xf>
    <xf numFmtId="0" fontId="1" fillId="0" borderId="50" xfId="9" applyFont="1" applyBorder="1" applyAlignment="1" applyProtection="1">
      <alignment vertical="center"/>
      <protection locked="0"/>
    </xf>
    <xf numFmtId="0" fontId="50" fillId="0" borderId="38" xfId="9" applyFont="1" applyBorder="1" applyAlignment="1" applyProtection="1">
      <alignment horizontal="center" vertical="center"/>
      <protection locked="0"/>
    </xf>
    <xf numFmtId="0" fontId="51" fillId="0" borderId="38" xfId="9" applyFont="1" applyBorder="1" applyAlignment="1" applyProtection="1">
      <alignment horizontal="center" vertical="center"/>
      <protection locked="0"/>
    </xf>
    <xf numFmtId="0" fontId="1" fillId="0" borderId="39" xfId="9" applyFont="1" applyBorder="1" applyAlignment="1" applyProtection="1">
      <alignment vertical="center"/>
      <protection locked="0"/>
    </xf>
    <xf numFmtId="0" fontId="1" fillId="0" borderId="18" xfId="9" applyFont="1" applyBorder="1" applyAlignment="1" applyProtection="1">
      <alignment vertical="center"/>
      <protection locked="0"/>
    </xf>
    <xf numFmtId="0" fontId="1" fillId="0" borderId="40" xfId="9" applyFont="1" applyBorder="1" applyAlignment="1" applyProtection="1">
      <alignment vertical="center"/>
      <protection locked="0"/>
    </xf>
    <xf numFmtId="0" fontId="1" fillId="0" borderId="41" xfId="9" applyFont="1" applyBorder="1" applyAlignment="1" applyProtection="1">
      <alignment vertical="center"/>
      <protection locked="0"/>
    </xf>
    <xf numFmtId="0" fontId="1" fillId="0" borderId="42" xfId="9" applyFont="1" applyBorder="1" applyAlignment="1" applyProtection="1">
      <alignment vertical="center"/>
      <protection locked="0"/>
    </xf>
    <xf numFmtId="0" fontId="1" fillId="0" borderId="15" xfId="9" applyFont="1" applyBorder="1" applyAlignment="1" applyProtection="1">
      <alignment vertical="center"/>
      <protection locked="0"/>
    </xf>
    <xf numFmtId="0" fontId="1" fillId="0" borderId="16" xfId="9" applyFont="1" applyBorder="1" applyAlignment="1" applyProtection="1">
      <alignment vertical="center"/>
      <protection locked="0"/>
    </xf>
    <xf numFmtId="0" fontId="1" fillId="0" borderId="17" xfId="9" applyFont="1" applyBorder="1" applyAlignment="1" applyProtection="1">
      <alignment vertical="center"/>
      <protection locked="0"/>
    </xf>
    <xf numFmtId="0" fontId="15" fillId="0" borderId="0" xfId="9" applyFont="1" applyAlignment="1" applyProtection="1">
      <alignment vertical="center"/>
      <protection locked="0"/>
    </xf>
    <xf numFmtId="0" fontId="15" fillId="0" borderId="16" xfId="9" applyFont="1" applyBorder="1" applyAlignment="1" applyProtection="1">
      <alignment vertical="center"/>
      <protection locked="0"/>
    </xf>
    <xf numFmtId="0" fontId="2" fillId="7" borderId="29" xfId="9" applyFont="1" applyFill="1" applyBorder="1" applyAlignment="1" applyProtection="1">
      <alignment horizontal="left" vertical="center"/>
      <protection locked="0"/>
    </xf>
    <xf numFmtId="0" fontId="1" fillId="7" borderId="30" xfId="9" applyFont="1" applyFill="1" applyBorder="1" applyAlignment="1" applyProtection="1">
      <alignment horizontal="left" vertical="center"/>
      <protection locked="0"/>
    </xf>
    <xf numFmtId="0" fontId="1" fillId="0" borderId="10" xfId="9" applyFont="1" applyBorder="1" applyAlignment="1" applyProtection="1">
      <alignment vertical="center"/>
      <protection locked="0"/>
    </xf>
    <xf numFmtId="14" fontId="1" fillId="0" borderId="23" xfId="9" applyNumberFormat="1" applyFont="1" applyBorder="1" applyAlignment="1" applyProtection="1">
      <alignment horizontal="center" vertical="center"/>
      <protection locked="0"/>
    </xf>
    <xf numFmtId="14" fontId="1" fillId="0" borderId="9" xfId="9" applyNumberFormat="1" applyFont="1" applyBorder="1" applyAlignment="1" applyProtection="1">
      <alignment horizontal="center" vertical="center"/>
      <protection locked="0"/>
    </xf>
    <xf numFmtId="0" fontId="1" fillId="7" borderId="31" xfId="9" applyFont="1" applyFill="1" applyBorder="1" applyAlignment="1" applyProtection="1">
      <alignment horizontal="left" vertical="center"/>
      <protection locked="0"/>
    </xf>
    <xf numFmtId="0" fontId="1" fillId="0" borderId="22" xfId="9" applyFont="1" applyBorder="1" applyAlignment="1" applyProtection="1">
      <alignment horizontal="center" vertical="center"/>
      <protection locked="0"/>
    </xf>
    <xf numFmtId="14" fontId="1" fillId="0" borderId="24" xfId="9" applyNumberFormat="1" applyFont="1" applyBorder="1" applyAlignment="1" applyProtection="1">
      <alignment horizontal="center" vertical="center"/>
      <protection locked="0"/>
    </xf>
    <xf numFmtId="14" fontId="1" fillId="0" borderId="25" xfId="9" applyNumberFormat="1" applyFont="1" applyBorder="1" applyAlignment="1" applyProtection="1">
      <alignment horizontal="center" vertical="center"/>
      <protection locked="0"/>
    </xf>
    <xf numFmtId="0" fontId="1" fillId="0" borderId="25" xfId="9" applyFont="1" applyBorder="1" applyAlignment="1" applyProtection="1">
      <alignment horizontal="center" vertical="center"/>
      <protection locked="0"/>
    </xf>
    <xf numFmtId="0" fontId="1" fillId="0" borderId="26" xfId="9" applyFont="1" applyBorder="1" applyAlignment="1" applyProtection="1">
      <alignment horizontal="center" vertical="center"/>
      <protection locked="0"/>
    </xf>
    <xf numFmtId="0" fontId="1" fillId="0" borderId="6" xfId="9" applyFont="1" applyBorder="1" applyAlignment="1" applyProtection="1">
      <alignment vertical="center"/>
      <protection locked="0"/>
    </xf>
    <xf numFmtId="0" fontId="1" fillId="0" borderId="51" xfId="9" applyFont="1" applyBorder="1" applyAlignment="1" applyProtection="1">
      <alignment vertical="center"/>
      <protection locked="0"/>
    </xf>
    <xf numFmtId="0" fontId="1" fillId="0" borderId="7" xfId="9" applyFont="1" applyBorder="1" applyAlignment="1" applyProtection="1">
      <alignment vertical="center"/>
      <protection locked="0"/>
    </xf>
    <xf numFmtId="14" fontId="4" fillId="11" borderId="9" xfId="6" applyNumberFormat="1" applyFont="1" applyFill="1" applyBorder="1" applyProtection="1">
      <protection locked="0"/>
    </xf>
    <xf numFmtId="0" fontId="5" fillId="19" borderId="23" xfId="0" applyFont="1" applyFill="1" applyBorder="1" applyAlignment="1" applyProtection="1">
      <alignment vertical="center" wrapText="1"/>
      <protection hidden="1"/>
    </xf>
    <xf numFmtId="0" fontId="5" fillId="19" borderId="23" xfId="0" applyFont="1" applyFill="1" applyBorder="1" applyAlignment="1" applyProtection="1">
      <alignment horizontal="left" vertical="center" wrapText="1"/>
      <protection hidden="1"/>
    </xf>
    <xf numFmtId="0" fontId="6" fillId="0" borderId="11" xfId="6" applyFont="1" applyBorder="1" applyAlignment="1" applyProtection="1">
      <alignment vertical="center" wrapText="1"/>
      <protection hidden="1"/>
    </xf>
    <xf numFmtId="0" fontId="6" fillId="0" borderId="2" xfId="6" applyFont="1" applyBorder="1" applyAlignment="1" applyProtection="1">
      <alignment vertical="center" wrapText="1"/>
      <protection hidden="1"/>
    </xf>
    <xf numFmtId="0" fontId="26" fillId="0" borderId="1" xfId="6" applyFont="1" applyBorder="1" applyAlignment="1" applyProtection="1">
      <alignment vertical="center" wrapText="1"/>
      <protection hidden="1"/>
    </xf>
    <xf numFmtId="0" fontId="6" fillId="0" borderId="0" xfId="6" applyFont="1" applyAlignment="1" applyProtection="1">
      <alignment vertical="center" wrapText="1"/>
      <protection hidden="1"/>
    </xf>
    <xf numFmtId="0" fontId="3" fillId="0" borderId="0" xfId="6" applyProtection="1">
      <protection hidden="1"/>
    </xf>
    <xf numFmtId="0" fontId="12" fillId="0" borderId="0" xfId="6" applyFont="1" applyAlignment="1" applyProtection="1">
      <alignment vertical="center" wrapText="1"/>
      <protection hidden="1"/>
    </xf>
    <xf numFmtId="0" fontId="12" fillId="0" borderId="1" xfId="6" applyFont="1" applyBorder="1" applyAlignment="1" applyProtection="1">
      <alignment vertical="center" wrapText="1"/>
      <protection hidden="1"/>
    </xf>
    <xf numFmtId="0" fontId="6" fillId="0" borderId="0" xfId="6" applyFont="1" applyAlignment="1" applyProtection="1">
      <alignment horizontal="center" vertical="center" wrapText="1"/>
      <protection hidden="1"/>
    </xf>
    <xf numFmtId="0" fontId="12" fillId="0" borderId="4" xfId="6" applyFont="1" applyBorder="1" applyAlignment="1" applyProtection="1">
      <alignment vertical="center" wrapText="1"/>
      <protection hidden="1"/>
    </xf>
    <xf numFmtId="0" fontId="12" fillId="0" borderId="13" xfId="6" applyFont="1" applyBorder="1" applyAlignment="1" applyProtection="1">
      <alignment vertical="center" wrapText="1"/>
      <protection hidden="1"/>
    </xf>
    <xf numFmtId="0" fontId="6" fillId="0" borderId="13" xfId="6" applyFont="1" applyBorder="1" applyAlignment="1" applyProtection="1">
      <alignment vertical="center" wrapText="1"/>
      <protection hidden="1"/>
    </xf>
    <xf numFmtId="0" fontId="40" fillId="0" borderId="21" xfId="0" applyFont="1" applyBorder="1" applyProtection="1">
      <protection hidden="1"/>
    </xf>
    <xf numFmtId="0" fontId="40" fillId="0" borderId="9" xfId="0" applyFont="1" applyBorder="1" applyProtection="1">
      <protection hidden="1"/>
    </xf>
    <xf numFmtId="0" fontId="33" fillId="14" borderId="0" xfId="0" applyFont="1" applyFill="1" applyProtection="1">
      <protection hidden="1"/>
    </xf>
    <xf numFmtId="0" fontId="7" fillId="5" borderId="9" xfId="6" applyFont="1" applyFill="1" applyBorder="1" applyAlignment="1" applyProtection="1">
      <alignment horizontal="center" vertical="center" wrapText="1"/>
      <protection hidden="1"/>
    </xf>
    <xf numFmtId="0" fontId="3" fillId="0" borderId="0" xfId="6" applyProtection="1">
      <protection locked="0"/>
    </xf>
    <xf numFmtId="14" fontId="45" fillId="11" borderId="22" xfId="10" quotePrefix="1" applyNumberFormat="1" applyFont="1" applyFill="1" applyBorder="1" applyAlignment="1" applyProtection="1">
      <alignment horizontal="center" vertical="center"/>
      <protection hidden="1"/>
    </xf>
    <xf numFmtId="14" fontId="45" fillId="11" borderId="22" xfId="10" applyNumberFormat="1" applyFont="1" applyFill="1" applyBorder="1" applyAlignment="1" applyProtection="1">
      <alignment horizontal="center" vertical="center"/>
      <protection hidden="1"/>
    </xf>
    <xf numFmtId="14" fontId="45" fillId="11" borderId="26" xfId="10" quotePrefix="1" applyNumberFormat="1" applyFont="1" applyFill="1" applyBorder="1" applyAlignment="1" applyProtection="1">
      <alignment horizontal="center" vertical="center"/>
      <protection hidden="1"/>
    </xf>
    <xf numFmtId="0" fontId="3" fillId="0" borderId="1" xfId="6" applyBorder="1" applyProtection="1">
      <protection hidden="1"/>
    </xf>
    <xf numFmtId="0" fontId="4" fillId="0" borderId="0" xfId="6" applyFont="1" applyAlignment="1" applyProtection="1">
      <alignment horizontal="center"/>
      <protection hidden="1"/>
    </xf>
    <xf numFmtId="0" fontId="4" fillId="0" borderId="11" xfId="6" applyFont="1" applyBorder="1" applyProtection="1">
      <protection locked="0"/>
    </xf>
    <xf numFmtId="0" fontId="1" fillId="0" borderId="2" xfId="6" applyFont="1" applyBorder="1" applyProtection="1">
      <protection locked="0"/>
    </xf>
    <xf numFmtId="0" fontId="1" fillId="0" borderId="12" xfId="6" applyFont="1" applyBorder="1" applyProtection="1">
      <protection locked="0"/>
    </xf>
    <xf numFmtId="0" fontId="4" fillId="0" borderId="4" xfId="6" applyFont="1" applyBorder="1" applyProtection="1">
      <protection locked="0"/>
    </xf>
    <xf numFmtId="0" fontId="1" fillId="0" borderId="5" xfId="6" applyFont="1" applyBorder="1" applyProtection="1">
      <protection locked="0"/>
    </xf>
    <xf numFmtId="0" fontId="4" fillId="0" borderId="13" xfId="6" applyFont="1" applyBorder="1" applyProtection="1">
      <protection locked="0"/>
    </xf>
    <xf numFmtId="0" fontId="6" fillId="0" borderId="13" xfId="6" applyFont="1" applyBorder="1" applyProtection="1">
      <protection locked="0"/>
    </xf>
    <xf numFmtId="0" fontId="4" fillId="0" borderId="2" xfId="6" applyFont="1" applyBorder="1" applyProtection="1">
      <protection locked="0"/>
    </xf>
    <xf numFmtId="0" fontId="6" fillId="0" borderId="2" xfId="6" applyFont="1" applyBorder="1" applyProtection="1">
      <protection locked="0"/>
    </xf>
    <xf numFmtId="0" fontId="6" fillId="0" borderId="13" xfId="6" applyFont="1" applyBorder="1" applyAlignment="1" applyProtection="1">
      <alignment vertical="top" wrapText="1"/>
      <protection locked="0"/>
    </xf>
    <xf numFmtId="0" fontId="6" fillId="6" borderId="0" xfId="9" applyFont="1" applyFill="1" applyAlignment="1" applyProtection="1">
      <alignment horizontal="left" vertical="center"/>
      <protection locked="0"/>
    </xf>
    <xf numFmtId="0" fontId="15" fillId="0" borderId="0" xfId="9" applyFont="1" applyAlignment="1" applyProtection="1">
      <alignment horizontal="center" vertical="center"/>
      <protection locked="0"/>
    </xf>
    <xf numFmtId="0" fontId="15" fillId="6" borderId="31" xfId="9" applyFont="1" applyFill="1" applyBorder="1" applyAlignment="1" applyProtection="1">
      <alignment horizontal="center" vertical="center"/>
      <protection locked="0"/>
    </xf>
    <xf numFmtId="0" fontId="6" fillId="6" borderId="18" xfId="9" applyFont="1" applyFill="1" applyBorder="1" applyAlignment="1" applyProtection="1">
      <alignment horizontal="left" vertical="center"/>
      <protection locked="0"/>
    </xf>
    <xf numFmtId="0" fontId="6" fillId="6" borderId="17" xfId="9" applyFont="1" applyFill="1" applyBorder="1" applyAlignment="1" applyProtection="1">
      <alignment vertical="center" wrapText="1"/>
      <protection locked="0"/>
    </xf>
    <xf numFmtId="0" fontId="20" fillId="8" borderId="54" xfId="9" applyFont="1" applyFill="1" applyBorder="1" applyAlignment="1" applyProtection="1">
      <alignment horizontal="center" vertical="center"/>
      <protection locked="0"/>
    </xf>
    <xf numFmtId="0" fontId="20" fillId="9" borderId="54" xfId="9" applyFont="1" applyFill="1" applyBorder="1" applyAlignment="1" applyProtection="1">
      <alignment horizontal="center" vertical="center"/>
      <protection locked="0"/>
    </xf>
    <xf numFmtId="0" fontId="1" fillId="0" borderId="31" xfId="9" applyFont="1" applyBorder="1" applyAlignment="1" applyProtection="1">
      <alignment horizontal="center" vertical="center"/>
      <protection locked="0"/>
    </xf>
    <xf numFmtId="0" fontId="1" fillId="16" borderId="11" xfId="9" applyFont="1" applyFill="1" applyBorder="1" applyAlignment="1" applyProtection="1">
      <alignment vertical="center"/>
      <protection locked="0"/>
    </xf>
    <xf numFmtId="0" fontId="1" fillId="16" borderId="2" xfId="9" applyFont="1" applyFill="1" applyBorder="1" applyAlignment="1" applyProtection="1">
      <alignment vertical="center"/>
      <protection locked="0"/>
    </xf>
    <xf numFmtId="0" fontId="1" fillId="16" borderId="19" xfId="9" applyFont="1" applyFill="1" applyBorder="1" applyAlignment="1" applyProtection="1">
      <alignment horizontal="center" vertical="center"/>
      <protection locked="0"/>
    </xf>
    <xf numFmtId="0" fontId="1" fillId="16" borderId="1" xfId="9" applyFont="1" applyFill="1" applyBorder="1" applyAlignment="1" applyProtection="1">
      <alignment vertical="center"/>
      <protection locked="0"/>
    </xf>
    <xf numFmtId="0" fontId="1" fillId="16" borderId="4" xfId="9" applyFont="1" applyFill="1" applyBorder="1" applyAlignment="1" applyProtection="1">
      <alignment vertical="center"/>
      <protection locked="0"/>
    </xf>
    <xf numFmtId="0" fontId="1" fillId="16" borderId="13" xfId="9" applyFont="1" applyFill="1" applyBorder="1" applyAlignment="1" applyProtection="1">
      <alignment vertical="center"/>
      <protection locked="0"/>
    </xf>
    <xf numFmtId="0" fontId="1" fillId="16" borderId="34" xfId="9" applyFont="1" applyFill="1" applyBorder="1" applyAlignment="1" applyProtection="1">
      <alignment horizontal="center" vertical="center"/>
      <protection locked="0"/>
    </xf>
    <xf numFmtId="0" fontId="30" fillId="16" borderId="57" xfId="9" applyFont="1" applyFill="1" applyBorder="1" applyAlignment="1" applyProtection="1">
      <alignment vertical="center"/>
      <protection locked="0"/>
    </xf>
    <xf numFmtId="0" fontId="30" fillId="16" borderId="35" xfId="9" applyFont="1" applyFill="1" applyBorder="1" applyAlignment="1" applyProtection="1">
      <alignment vertical="center"/>
      <protection locked="0"/>
    </xf>
    <xf numFmtId="0" fontId="52" fillId="0" borderId="16" xfId="9" applyFont="1" applyBorder="1" applyAlignment="1" applyProtection="1">
      <alignment horizontal="center" vertical="center"/>
      <protection locked="0"/>
    </xf>
    <xf numFmtId="0" fontId="53" fillId="0" borderId="16" xfId="9" applyFont="1" applyBorder="1" applyAlignment="1" applyProtection="1">
      <alignment horizontal="center" vertical="center"/>
      <protection locked="0"/>
    </xf>
    <xf numFmtId="0" fontId="14" fillId="0" borderId="0" xfId="9" applyFont="1" applyAlignment="1" applyProtection="1">
      <alignment horizontal="center" vertical="center"/>
      <protection locked="0"/>
    </xf>
    <xf numFmtId="0" fontId="17" fillId="0" borderId="0" xfId="9" applyFont="1" applyAlignment="1" applyProtection="1">
      <alignment horizontal="center" vertical="center"/>
      <protection locked="0"/>
    </xf>
    <xf numFmtId="0" fontId="19" fillId="0" borderId="0" xfId="9" applyFont="1" applyAlignment="1" applyProtection="1">
      <alignment vertical="center"/>
      <protection locked="0"/>
    </xf>
    <xf numFmtId="0" fontId="16" fillId="0" borderId="0" xfId="9" applyFont="1" applyAlignment="1" applyProtection="1">
      <alignment vertical="center"/>
      <protection locked="0"/>
    </xf>
    <xf numFmtId="14" fontId="4" fillId="0" borderId="9" xfId="6" applyNumberFormat="1" applyFont="1" applyBorder="1" applyProtection="1">
      <protection hidden="1"/>
    </xf>
    <xf numFmtId="0" fontId="6" fillId="0" borderId="2" xfId="6" applyFont="1" applyBorder="1" applyAlignment="1" applyProtection="1">
      <alignment vertical="top" wrapText="1"/>
      <protection locked="0"/>
    </xf>
    <xf numFmtId="0" fontId="10" fillId="0" borderId="2" xfId="6" applyFont="1" applyBorder="1" applyAlignment="1" applyProtection="1">
      <alignment vertical="top" wrapText="1"/>
      <protection locked="0"/>
    </xf>
    <xf numFmtId="0" fontId="10" fillId="0" borderId="12" xfId="6" applyFont="1" applyBorder="1" applyAlignment="1" applyProtection="1">
      <alignment vertical="top" wrapText="1"/>
      <protection locked="0"/>
    </xf>
    <xf numFmtId="0" fontId="37" fillId="0" borderId="13" xfId="6" applyFont="1" applyBorder="1" applyAlignment="1" applyProtection="1">
      <alignment horizontal="left"/>
      <protection hidden="1"/>
    </xf>
    <xf numFmtId="0" fontId="3" fillId="0" borderId="2" xfId="6" applyBorder="1" applyProtection="1">
      <protection locked="0"/>
    </xf>
    <xf numFmtId="0" fontId="3" fillId="0" borderId="13" xfId="6" applyBorder="1" applyProtection="1">
      <protection locked="0"/>
    </xf>
    <xf numFmtId="0" fontId="3" fillId="0" borderId="4" xfId="6" applyBorder="1" applyProtection="1">
      <protection locked="0"/>
    </xf>
    <xf numFmtId="0" fontId="3" fillId="0" borderId="5" xfId="6" applyBorder="1" applyProtection="1">
      <protection locked="0"/>
    </xf>
    <xf numFmtId="1" fontId="4" fillId="0" borderId="9" xfId="6" applyNumberFormat="1" applyFont="1" applyBorder="1" applyAlignment="1" applyProtection="1">
      <alignment horizontal="center"/>
      <protection hidden="1"/>
    </xf>
    <xf numFmtId="168" fontId="4" fillId="0" borderId="9" xfId="11" applyNumberFormat="1" applyFont="1" applyFill="1" applyBorder="1" applyAlignment="1" applyProtection="1">
      <alignment horizontal="center"/>
      <protection hidden="1"/>
    </xf>
    <xf numFmtId="0" fontId="35" fillId="17" borderId="9" xfId="6" applyFont="1" applyFill="1" applyBorder="1" applyProtection="1">
      <protection hidden="1"/>
    </xf>
    <xf numFmtId="165" fontId="0" fillId="0" borderId="0" xfId="0" applyNumberFormat="1"/>
    <xf numFmtId="0" fontId="3" fillId="0" borderId="3" xfId="6" applyBorder="1" applyProtection="1">
      <protection hidden="1"/>
    </xf>
    <xf numFmtId="0" fontId="3" fillId="0" borderId="13" xfId="6" applyBorder="1" applyProtection="1">
      <protection hidden="1"/>
    </xf>
    <xf numFmtId="0" fontId="3" fillId="0" borderId="5" xfId="6" applyBorder="1" applyProtection="1">
      <protection hidden="1"/>
    </xf>
    <xf numFmtId="0" fontId="33" fillId="11" borderId="9" xfId="0" applyFont="1" applyFill="1" applyBorder="1" applyAlignment="1" applyProtection="1">
      <alignment horizontal="center"/>
      <protection locked="0"/>
    </xf>
    <xf numFmtId="0" fontId="40" fillId="11" borderId="9" xfId="0" applyFont="1" applyFill="1" applyBorder="1" applyAlignment="1" applyProtection="1">
      <alignment horizontal="center" vertical="center"/>
      <protection locked="0"/>
    </xf>
    <xf numFmtId="0" fontId="56" fillId="12" borderId="9" xfId="0" applyFont="1" applyFill="1" applyBorder="1" applyAlignment="1" applyProtection="1">
      <alignment horizontal="center" vertical="center" wrapText="1"/>
      <protection hidden="1"/>
    </xf>
    <xf numFmtId="14" fontId="1" fillId="0" borderId="9" xfId="9" applyNumberFormat="1" applyFont="1" applyBorder="1" applyAlignment="1" applyProtection="1">
      <alignment horizontal="center" vertical="center"/>
      <protection hidden="1"/>
    </xf>
    <xf numFmtId="0" fontId="35" fillId="17" borderId="9" xfId="6" applyFont="1" applyFill="1" applyBorder="1" applyAlignment="1" applyProtection="1">
      <alignment vertical="top"/>
      <protection hidden="1"/>
    </xf>
    <xf numFmtId="9" fontId="4" fillId="0" borderId="10" xfId="12" applyFont="1" applyBorder="1" applyAlignment="1" applyProtection="1">
      <alignment vertical="top"/>
      <protection hidden="1"/>
    </xf>
    <xf numFmtId="168" fontId="4" fillId="0" borderId="19" xfId="11" applyNumberFormat="1" applyFont="1" applyFill="1" applyBorder="1" applyAlignment="1" applyProtection="1">
      <alignment horizontal="center"/>
      <protection hidden="1"/>
    </xf>
    <xf numFmtId="0" fontId="5" fillId="24" borderId="24" xfId="0" applyFont="1" applyFill="1" applyBorder="1" applyAlignment="1" applyProtection="1">
      <alignment vertical="center" wrapText="1"/>
      <protection hidden="1"/>
    </xf>
    <xf numFmtId="0" fontId="0" fillId="0" borderId="13" xfId="0" applyBorder="1" applyAlignment="1">
      <alignment horizontal="center"/>
    </xf>
    <xf numFmtId="0" fontId="55" fillId="22" borderId="10" xfId="10" applyFont="1" applyFill="1" applyBorder="1" applyAlignment="1" applyProtection="1">
      <alignment horizontal="center" vertical="center"/>
      <protection hidden="1"/>
    </xf>
    <xf numFmtId="0" fontId="55" fillId="22" borderId="20" xfId="10" applyFont="1" applyFill="1" applyBorder="1" applyAlignment="1" applyProtection="1">
      <alignment horizontal="center" vertical="center"/>
      <protection hidden="1"/>
    </xf>
    <xf numFmtId="0" fontId="55" fillId="22" borderId="8" xfId="10" applyFont="1" applyFill="1" applyBorder="1" applyAlignment="1" applyProtection="1">
      <alignment horizontal="center" vertical="center"/>
      <protection hidden="1"/>
    </xf>
    <xf numFmtId="0" fontId="54" fillId="21" borderId="11" xfId="0" applyFont="1" applyFill="1" applyBorder="1" applyAlignment="1">
      <alignment horizontal="center" vertical="center"/>
    </xf>
    <xf numFmtId="0" fontId="54" fillId="21" borderId="2" xfId="0" applyFont="1" applyFill="1" applyBorder="1" applyAlignment="1">
      <alignment horizontal="center" vertical="center"/>
    </xf>
    <xf numFmtId="0" fontId="54" fillId="21" borderId="12" xfId="0" applyFont="1" applyFill="1" applyBorder="1" applyAlignment="1">
      <alignment horizontal="center" vertical="center"/>
    </xf>
    <xf numFmtId="0" fontId="54" fillId="21" borderId="1" xfId="0" applyFont="1" applyFill="1" applyBorder="1" applyAlignment="1">
      <alignment horizontal="center" vertical="center"/>
    </xf>
    <xf numFmtId="0" fontId="54" fillId="21" borderId="0" xfId="0" applyFont="1" applyFill="1" applyAlignment="1">
      <alignment horizontal="center" vertical="center"/>
    </xf>
    <xf numFmtId="0" fontId="54" fillId="21" borderId="3" xfId="0" applyFont="1" applyFill="1" applyBorder="1" applyAlignment="1">
      <alignment horizontal="center" vertical="center"/>
    </xf>
    <xf numFmtId="0" fontId="54" fillId="21" borderId="4" xfId="0" applyFont="1" applyFill="1" applyBorder="1" applyAlignment="1">
      <alignment horizontal="center" vertical="center"/>
    </xf>
    <xf numFmtId="0" fontId="54" fillId="21" borderId="13" xfId="0" applyFont="1" applyFill="1" applyBorder="1" applyAlignment="1">
      <alignment horizontal="center" vertical="center"/>
    </xf>
    <xf numFmtId="0" fontId="54" fillId="21" borderId="5" xfId="0" applyFont="1" applyFill="1" applyBorder="1" applyAlignment="1">
      <alignment horizontal="center" vertical="center"/>
    </xf>
    <xf numFmtId="0" fontId="24" fillId="17" borderId="28" xfId="0" applyFont="1" applyFill="1" applyBorder="1" applyAlignment="1" applyProtection="1">
      <alignment horizontal="center"/>
      <protection hidden="1"/>
    </xf>
    <xf numFmtId="0" fontId="24" fillId="17" borderId="47" xfId="0" applyFont="1" applyFill="1" applyBorder="1" applyAlignment="1" applyProtection="1">
      <alignment horizontal="center"/>
      <protection hidden="1"/>
    </xf>
    <xf numFmtId="0" fontId="24" fillId="17" borderId="28" xfId="0" applyFont="1" applyFill="1" applyBorder="1" applyAlignment="1" applyProtection="1">
      <alignment horizontal="center" wrapText="1"/>
      <protection hidden="1"/>
    </xf>
    <xf numFmtId="0" fontId="34" fillId="15" borderId="29" xfId="0" applyFont="1" applyFill="1" applyBorder="1" applyAlignment="1" applyProtection="1">
      <alignment horizontal="center" vertical="center" wrapText="1"/>
      <protection hidden="1"/>
    </xf>
    <xf numFmtId="0" fontId="34" fillId="15" borderId="31" xfId="0" applyFont="1" applyFill="1" applyBorder="1" applyAlignment="1" applyProtection="1">
      <alignment horizontal="center" vertical="center" wrapText="1"/>
      <protection hidden="1"/>
    </xf>
    <xf numFmtId="0" fontId="34" fillId="15" borderId="15" xfId="0" applyFont="1" applyFill="1" applyBorder="1" applyAlignment="1" applyProtection="1">
      <alignment horizontal="center" vertical="center" wrapText="1"/>
      <protection hidden="1"/>
    </xf>
    <xf numFmtId="0" fontId="34" fillId="15" borderId="17" xfId="0" applyFont="1" applyFill="1" applyBorder="1" applyAlignment="1" applyProtection="1">
      <alignment horizontal="center" vertical="center" wrapText="1"/>
      <protection hidden="1"/>
    </xf>
    <xf numFmtId="0" fontId="2" fillId="7" borderId="43" xfId="9" applyFont="1" applyFill="1" applyBorder="1" applyAlignment="1" applyProtection="1">
      <alignment horizontal="left" vertical="center"/>
      <protection locked="0"/>
    </xf>
    <xf numFmtId="0" fontId="2" fillId="7" borderId="32" xfId="9" applyFont="1" applyFill="1" applyBorder="1" applyAlignment="1" applyProtection="1">
      <alignment horizontal="left" vertical="center"/>
      <protection locked="0"/>
    </xf>
    <xf numFmtId="0" fontId="2" fillId="7" borderId="33" xfId="9" applyFont="1" applyFill="1" applyBorder="1" applyAlignment="1" applyProtection="1">
      <alignment horizontal="left" vertical="center"/>
      <protection locked="0"/>
    </xf>
    <xf numFmtId="0" fontId="14" fillId="0" borderId="0" xfId="9" applyFont="1" applyAlignment="1" applyProtection="1">
      <alignment horizontal="center" vertical="center"/>
      <protection locked="0"/>
    </xf>
    <xf numFmtId="0" fontId="14" fillId="0" borderId="0" xfId="9" applyFont="1" applyAlignment="1">
      <alignment horizontal="center" vertical="center"/>
    </xf>
    <xf numFmtId="0" fontId="6" fillId="6" borderId="14" xfId="9" applyFont="1" applyFill="1" applyBorder="1" applyAlignment="1" applyProtection="1">
      <alignment horizontal="left" vertical="center"/>
      <protection locked="0"/>
    </xf>
    <xf numFmtId="0" fontId="6" fillId="6" borderId="0" xfId="9" applyFont="1" applyFill="1" applyAlignment="1" applyProtection="1">
      <alignment horizontal="left" vertical="center"/>
      <protection locked="0"/>
    </xf>
    <xf numFmtId="0" fontId="15" fillId="0" borderId="0" xfId="9" applyFont="1" applyAlignment="1" applyProtection="1">
      <alignment horizontal="center" vertical="center"/>
      <protection locked="0"/>
    </xf>
    <xf numFmtId="0" fontId="15" fillId="0" borderId="16" xfId="9" applyFont="1" applyBorder="1" applyAlignment="1" applyProtection="1">
      <alignment horizontal="center" vertical="center"/>
      <protection locked="0"/>
    </xf>
    <xf numFmtId="0" fontId="1" fillId="0" borderId="55" xfId="9" applyFont="1" applyBorder="1" applyAlignment="1" applyProtection="1">
      <alignment horizontal="center" vertical="center"/>
      <protection locked="0"/>
    </xf>
    <xf numFmtId="0" fontId="1" fillId="0" borderId="30" xfId="9" applyFont="1" applyBorder="1" applyAlignment="1" applyProtection="1">
      <alignment horizontal="center" vertical="center"/>
      <protection locked="0"/>
    </xf>
    <xf numFmtId="0" fontId="1" fillId="0" borderId="56" xfId="9" applyFont="1" applyBorder="1" applyAlignment="1" applyProtection="1">
      <alignment horizontal="center" vertical="center"/>
      <protection locked="0"/>
    </xf>
    <xf numFmtId="0" fontId="1" fillId="16" borderId="45" xfId="9" applyFont="1" applyFill="1" applyBorder="1" applyAlignment="1" applyProtection="1">
      <alignment horizontal="center" vertical="center" textRotation="90"/>
      <protection locked="0"/>
    </xf>
    <xf numFmtId="0" fontId="1" fillId="16" borderId="27" xfId="9" applyFont="1" applyFill="1" applyBorder="1" applyAlignment="1" applyProtection="1">
      <alignment horizontal="center" vertical="center" textRotation="90"/>
      <protection locked="0"/>
    </xf>
    <xf numFmtId="0" fontId="1" fillId="16" borderId="46" xfId="9" applyFont="1" applyFill="1" applyBorder="1" applyAlignment="1" applyProtection="1">
      <alignment horizontal="center" vertical="center" textRotation="90"/>
      <protection locked="0"/>
    </xf>
    <xf numFmtId="0" fontId="1" fillId="10" borderId="45" xfId="9" applyFont="1" applyFill="1" applyBorder="1" applyAlignment="1" applyProtection="1">
      <alignment horizontal="center" vertical="center" textRotation="90"/>
      <protection locked="0"/>
    </xf>
    <xf numFmtId="0" fontId="1" fillId="10" borderId="27" xfId="9" applyFont="1" applyFill="1" applyBorder="1" applyAlignment="1" applyProtection="1">
      <alignment horizontal="center" vertical="center" textRotation="90"/>
      <protection locked="0"/>
    </xf>
    <xf numFmtId="0" fontId="1" fillId="10" borderId="46" xfId="9" applyFont="1" applyFill="1" applyBorder="1" applyAlignment="1" applyProtection="1">
      <alignment horizontal="center" vertical="center" textRotation="90"/>
      <protection locked="0"/>
    </xf>
    <xf numFmtId="0" fontId="2" fillId="10" borderId="45" xfId="9" applyFont="1" applyFill="1" applyBorder="1" applyAlignment="1" applyProtection="1">
      <alignment horizontal="center" vertical="center" wrapText="1"/>
      <protection locked="0"/>
    </xf>
    <xf numFmtId="0" fontId="2" fillId="10" borderId="46" xfId="9" applyFont="1" applyFill="1" applyBorder="1" applyAlignment="1" applyProtection="1">
      <alignment horizontal="center" vertical="center" wrapText="1"/>
      <protection locked="0"/>
    </xf>
    <xf numFmtId="0" fontId="2" fillId="10" borderId="11" xfId="9" applyFont="1" applyFill="1" applyBorder="1" applyAlignment="1" applyProtection="1">
      <alignment horizontal="center" vertical="center" wrapText="1"/>
      <protection locked="0"/>
    </xf>
    <xf numFmtId="0" fontId="2" fillId="10" borderId="2" xfId="9" applyFont="1" applyFill="1" applyBorder="1" applyAlignment="1" applyProtection="1">
      <alignment horizontal="center" vertical="center" wrapText="1"/>
      <protection locked="0"/>
    </xf>
    <xf numFmtId="0" fontId="2" fillId="10" borderId="12" xfId="9" applyFont="1" applyFill="1" applyBorder="1" applyAlignment="1" applyProtection="1">
      <alignment horizontal="center" vertical="center" wrapText="1"/>
      <protection locked="0"/>
    </xf>
    <xf numFmtId="0" fontId="2" fillId="10" borderId="4" xfId="9" applyFont="1" applyFill="1" applyBorder="1" applyAlignment="1" applyProtection="1">
      <alignment horizontal="center" vertical="center" wrapText="1"/>
      <protection locked="0"/>
    </xf>
    <xf numFmtId="0" fontId="2" fillId="10" borderId="13" xfId="9" applyFont="1" applyFill="1" applyBorder="1" applyAlignment="1" applyProtection="1">
      <alignment horizontal="center" vertical="center" wrapText="1"/>
      <protection locked="0"/>
    </xf>
    <xf numFmtId="0" fontId="2" fillId="10" borderId="5" xfId="9" applyFont="1" applyFill="1" applyBorder="1" applyAlignment="1" applyProtection="1">
      <alignment horizontal="center" vertical="center" wrapText="1"/>
      <protection locked="0"/>
    </xf>
    <xf numFmtId="44" fontId="2" fillId="10" borderId="19" xfId="8" applyFont="1" applyFill="1" applyBorder="1" applyAlignment="1" applyProtection="1">
      <alignment horizontal="center" vertical="center" wrapText="1"/>
      <protection locked="0"/>
    </xf>
    <xf numFmtId="44" fontId="2" fillId="10" borderId="34" xfId="8" applyFont="1" applyFill="1" applyBorder="1" applyAlignment="1" applyProtection="1">
      <alignment horizontal="center" vertical="center" wrapText="1"/>
      <protection locked="0"/>
    </xf>
    <xf numFmtId="0" fontId="2" fillId="10" borderId="52" xfId="9" applyFont="1" applyFill="1" applyBorder="1" applyAlignment="1" applyProtection="1">
      <alignment horizontal="center" vertical="center" wrapText="1"/>
      <protection locked="0"/>
    </xf>
    <xf numFmtId="0" fontId="2" fillId="10" borderId="53" xfId="9" applyFont="1" applyFill="1" applyBorder="1" applyAlignment="1" applyProtection="1">
      <alignment horizontal="center" vertical="center" wrapText="1"/>
      <protection locked="0"/>
    </xf>
    <xf numFmtId="0" fontId="6" fillId="0" borderId="11" xfId="6" applyFont="1" applyBorder="1" applyAlignment="1" applyProtection="1">
      <alignment horizontal="right" vertical="center" wrapText="1"/>
      <protection hidden="1"/>
    </xf>
    <xf numFmtId="0" fontId="6" fillId="0" borderId="2" xfId="6" applyFont="1" applyBorder="1" applyAlignment="1" applyProtection="1">
      <alignment horizontal="right" vertical="center" wrapText="1"/>
      <protection hidden="1"/>
    </xf>
    <xf numFmtId="0" fontId="6" fillId="0" borderId="1" xfId="6" applyFont="1" applyBorder="1" applyAlignment="1" applyProtection="1">
      <alignment horizontal="right" vertical="center" wrapText="1"/>
      <protection hidden="1"/>
    </xf>
    <xf numFmtId="0" fontId="6" fillId="0" borderId="0" xfId="6" applyFont="1" applyAlignment="1" applyProtection="1">
      <alignment horizontal="right" vertical="center" wrapText="1"/>
      <protection hidden="1"/>
    </xf>
    <xf numFmtId="14" fontId="6" fillId="0" borderId="12" xfId="6" applyNumberFormat="1" applyFont="1" applyBorder="1" applyAlignment="1" applyProtection="1">
      <alignment horizontal="center" vertical="center" wrapText="1"/>
      <protection locked="0"/>
    </xf>
    <xf numFmtId="14" fontId="6" fillId="0" borderId="3" xfId="6" applyNumberFormat="1" applyFont="1" applyBorder="1" applyAlignment="1" applyProtection="1">
      <alignment horizontal="center" vertical="center" wrapText="1"/>
      <protection locked="0"/>
    </xf>
    <xf numFmtId="0" fontId="22" fillId="0" borderId="1" xfId="6" applyFont="1" applyBorder="1" applyAlignment="1" applyProtection="1">
      <alignment horizontal="center" vertical="center" wrapText="1"/>
      <protection hidden="1"/>
    </xf>
    <xf numFmtId="0" fontId="22" fillId="0" borderId="0" xfId="6" applyFont="1" applyAlignment="1" applyProtection="1">
      <alignment horizontal="center" vertical="center" wrapText="1"/>
      <protection hidden="1"/>
    </xf>
    <xf numFmtId="0" fontId="22" fillId="0" borderId="3" xfId="6" applyFont="1" applyBorder="1" applyAlignment="1" applyProtection="1">
      <alignment horizontal="center" vertical="center" wrapText="1"/>
      <protection hidden="1"/>
    </xf>
    <xf numFmtId="14" fontId="6" fillId="0" borderId="1" xfId="6" applyNumberFormat="1" applyFont="1" applyBorder="1" applyAlignment="1" applyProtection="1">
      <alignment horizontal="center" vertical="center" wrapText="1"/>
      <protection hidden="1"/>
    </xf>
    <xf numFmtId="14" fontId="6" fillId="0" borderId="4" xfId="6" applyNumberFormat="1" applyFont="1" applyBorder="1" applyAlignment="1" applyProtection="1">
      <alignment horizontal="center" vertical="center" wrapText="1"/>
      <protection hidden="1"/>
    </xf>
    <xf numFmtId="14" fontId="6" fillId="0" borderId="3" xfId="6" applyNumberFormat="1" applyFont="1" applyBorder="1" applyAlignment="1" applyProtection="1">
      <alignment horizontal="center" vertical="center" wrapText="1"/>
      <protection hidden="1"/>
    </xf>
    <xf numFmtId="14" fontId="6" fillId="0" borderId="5" xfId="6" applyNumberFormat="1" applyFont="1" applyBorder="1" applyAlignment="1" applyProtection="1">
      <alignment horizontal="center" vertical="center" wrapText="1"/>
      <protection hidden="1"/>
    </xf>
    <xf numFmtId="0" fontId="32" fillId="14" borderId="19" xfId="6" applyFont="1" applyFill="1" applyBorder="1" applyAlignment="1" applyProtection="1">
      <alignment horizontal="center" vertical="center" wrapText="1"/>
      <protection locked="0"/>
    </xf>
    <xf numFmtId="0" fontId="32" fillId="14" borderId="34" xfId="6" applyFont="1" applyFill="1" applyBorder="1" applyAlignment="1" applyProtection="1">
      <alignment horizontal="center" vertical="center" wrapText="1"/>
      <protection locked="0"/>
    </xf>
    <xf numFmtId="14" fontId="13" fillId="0" borderId="2" xfId="6" applyNumberFormat="1" applyFont="1" applyBorder="1" applyAlignment="1" applyProtection="1">
      <alignment horizontal="center" vertical="center" wrapText="1"/>
      <protection hidden="1"/>
    </xf>
    <xf numFmtId="14" fontId="13" fillId="0" borderId="12" xfId="6" applyNumberFormat="1" applyFont="1" applyBorder="1" applyAlignment="1" applyProtection="1">
      <alignment horizontal="center" vertical="center" wrapText="1"/>
      <protection hidden="1"/>
    </xf>
    <xf numFmtId="14" fontId="13" fillId="0" borderId="0" xfId="6" applyNumberFormat="1" applyFont="1" applyAlignment="1" applyProtection="1">
      <alignment horizontal="center" vertical="center" wrapText="1"/>
      <protection hidden="1"/>
    </xf>
    <xf numFmtId="14" fontId="13" fillId="0" borderId="3" xfId="6" applyNumberFormat="1" applyFont="1" applyBorder="1" applyAlignment="1" applyProtection="1">
      <alignment horizontal="center" vertical="center" wrapText="1"/>
      <protection hidden="1"/>
    </xf>
    <xf numFmtId="0" fontId="8" fillId="0" borderId="0" xfId="6" applyFont="1" applyAlignment="1" applyProtection="1">
      <alignment horizontal="center" vertical="center" wrapText="1"/>
      <protection hidden="1"/>
    </xf>
    <xf numFmtId="0" fontId="8" fillId="0" borderId="3" xfId="6" applyFont="1" applyBorder="1" applyAlignment="1" applyProtection="1">
      <alignment horizontal="center" vertical="center" wrapText="1"/>
      <protection hidden="1"/>
    </xf>
    <xf numFmtId="0" fontId="8" fillId="0" borderId="13" xfId="6" applyFont="1" applyBorder="1" applyAlignment="1" applyProtection="1">
      <alignment horizontal="center" vertical="center" wrapText="1"/>
      <protection hidden="1"/>
    </xf>
    <xf numFmtId="0" fontId="8" fillId="0" borderId="5" xfId="6" applyFont="1" applyBorder="1" applyAlignment="1" applyProtection="1">
      <alignment horizontal="center" vertical="center" wrapText="1"/>
      <protection hidden="1"/>
    </xf>
    <xf numFmtId="0" fontId="23" fillId="17" borderId="10" xfId="6" applyFont="1" applyFill="1" applyBorder="1" applyAlignment="1" applyProtection="1">
      <alignment horizontal="left" vertical="center"/>
      <protection hidden="1"/>
    </xf>
    <xf numFmtId="0" fontId="23" fillId="17" borderId="20" xfId="6" applyFont="1" applyFill="1" applyBorder="1" applyAlignment="1" applyProtection="1">
      <alignment horizontal="left" vertical="center"/>
      <protection hidden="1"/>
    </xf>
    <xf numFmtId="0" fontId="23" fillId="17" borderId="8" xfId="6" applyFont="1" applyFill="1" applyBorder="1" applyAlignment="1" applyProtection="1">
      <alignment horizontal="left" vertical="center"/>
      <protection hidden="1"/>
    </xf>
    <xf numFmtId="0" fontId="6" fillId="3" borderId="10" xfId="6" applyFont="1" applyFill="1" applyBorder="1" applyAlignment="1" applyProtection="1">
      <alignment horizontal="left"/>
      <protection hidden="1"/>
    </xf>
    <xf numFmtId="0" fontId="6" fillId="3" borderId="20" xfId="6" applyFont="1" applyFill="1" applyBorder="1" applyAlignment="1" applyProtection="1">
      <alignment horizontal="left"/>
      <protection hidden="1"/>
    </xf>
    <xf numFmtId="0" fontId="6" fillId="3" borderId="8" xfId="6" applyFont="1" applyFill="1" applyBorder="1" applyAlignment="1" applyProtection="1">
      <alignment horizontal="left"/>
      <protection hidden="1"/>
    </xf>
    <xf numFmtId="0" fontId="6" fillId="13" borderId="11" xfId="6" applyFont="1" applyFill="1" applyBorder="1" applyAlignment="1" applyProtection="1">
      <alignment horizontal="left" vertical="center"/>
      <protection hidden="1"/>
    </xf>
    <xf numFmtId="0" fontId="6" fillId="13" borderId="2" xfId="6" applyFont="1" applyFill="1" applyBorder="1" applyAlignment="1" applyProtection="1">
      <alignment horizontal="left" vertical="center"/>
      <protection hidden="1"/>
    </xf>
    <xf numFmtId="0" fontId="6" fillId="13" borderId="12" xfId="6" applyFont="1" applyFill="1" applyBorder="1" applyAlignment="1" applyProtection="1">
      <alignment horizontal="left" vertical="center"/>
      <protection hidden="1"/>
    </xf>
    <xf numFmtId="0" fontId="6" fillId="13" borderId="1" xfId="6" applyFont="1" applyFill="1" applyBorder="1" applyAlignment="1" applyProtection="1">
      <alignment horizontal="left" vertical="center"/>
      <protection hidden="1"/>
    </xf>
    <xf numFmtId="0" fontId="6" fillId="13" borderId="0" xfId="6" applyFont="1" applyFill="1" applyAlignment="1" applyProtection="1">
      <alignment horizontal="left" vertical="center"/>
      <protection hidden="1"/>
    </xf>
    <xf numFmtId="0" fontId="6" fillId="13" borderId="3" xfId="6" applyFont="1" applyFill="1" applyBorder="1" applyAlignment="1" applyProtection="1">
      <alignment horizontal="left" vertical="center"/>
      <protection hidden="1"/>
    </xf>
    <xf numFmtId="0" fontId="6" fillId="3" borderId="11" xfId="6" applyFont="1" applyFill="1" applyBorder="1" applyAlignment="1">
      <alignment horizontal="center"/>
    </xf>
    <xf numFmtId="0" fontId="6" fillId="3" borderId="2" xfId="6" applyFont="1" applyFill="1" applyBorder="1" applyAlignment="1">
      <alignment horizontal="center"/>
    </xf>
    <xf numFmtId="0" fontId="6" fillId="3" borderId="12" xfId="6" applyFont="1" applyFill="1" applyBorder="1" applyAlignment="1">
      <alignment horizontal="center"/>
    </xf>
    <xf numFmtId="0" fontId="24" fillId="4" borderId="1" xfId="6" applyFont="1" applyFill="1" applyBorder="1" applyAlignment="1" applyProtection="1">
      <alignment horizontal="center" vertical="center"/>
      <protection hidden="1"/>
    </xf>
    <xf numFmtId="0" fontId="24" fillId="4" borderId="0" xfId="6" applyFont="1" applyFill="1" applyAlignment="1" applyProtection="1">
      <alignment horizontal="center" vertical="center"/>
      <protection hidden="1"/>
    </xf>
    <xf numFmtId="0" fontId="24" fillId="4" borderId="3" xfId="6" applyFont="1" applyFill="1" applyBorder="1" applyAlignment="1" applyProtection="1">
      <alignment horizontal="center" vertical="center"/>
      <protection hidden="1"/>
    </xf>
    <xf numFmtId="0" fontId="36" fillId="5" borderId="1" xfId="6" applyFont="1" applyFill="1" applyBorder="1" applyAlignment="1" applyProtection="1">
      <alignment horizontal="center" vertical="center" wrapText="1"/>
      <protection hidden="1"/>
    </xf>
    <xf numFmtId="0" fontId="36" fillId="5" borderId="3" xfId="6" applyFont="1" applyFill="1" applyBorder="1" applyAlignment="1" applyProtection="1">
      <alignment horizontal="center" vertical="center" wrapText="1"/>
      <protection hidden="1"/>
    </xf>
    <xf numFmtId="0" fontId="36" fillId="5" borderId="4" xfId="6" applyFont="1" applyFill="1" applyBorder="1" applyAlignment="1" applyProtection="1">
      <alignment horizontal="center" vertical="center" wrapText="1"/>
      <protection hidden="1"/>
    </xf>
    <xf numFmtId="0" fontId="36" fillId="5" borderId="5" xfId="6" applyFont="1" applyFill="1" applyBorder="1" applyAlignment="1" applyProtection="1">
      <alignment horizontal="center" vertical="center" wrapText="1"/>
      <protection hidden="1"/>
    </xf>
    <xf numFmtId="0" fontId="36" fillId="5" borderId="0" xfId="6" applyFont="1" applyFill="1" applyAlignment="1" applyProtection="1">
      <alignment horizontal="center" vertical="center" wrapText="1"/>
      <protection hidden="1"/>
    </xf>
    <xf numFmtId="0" fontId="36" fillId="5" borderId="13" xfId="6" applyFont="1" applyFill="1" applyBorder="1" applyAlignment="1" applyProtection="1">
      <alignment horizontal="center" vertical="center" wrapText="1"/>
      <protection hidden="1"/>
    </xf>
    <xf numFmtId="0" fontId="32" fillId="14" borderId="9" xfId="6" applyFont="1" applyFill="1" applyBorder="1" applyAlignment="1" applyProtection="1">
      <alignment horizontal="center" vertical="center" wrapText="1"/>
      <protection locked="0"/>
    </xf>
    <xf numFmtId="0" fontId="4" fillId="0" borderId="10" xfId="6" applyFont="1" applyBorder="1" applyAlignment="1" applyProtection="1">
      <alignment horizontal="center"/>
      <protection locked="0"/>
    </xf>
    <xf numFmtId="0" fontId="4" fillId="0" borderId="20" xfId="6" applyFont="1" applyBorder="1" applyAlignment="1" applyProtection="1">
      <alignment horizontal="center"/>
      <protection locked="0"/>
    </xf>
    <xf numFmtId="0" fontId="4" fillId="0" borderId="8" xfId="6" applyFont="1" applyBorder="1" applyAlignment="1" applyProtection="1">
      <alignment horizontal="center"/>
      <protection locked="0"/>
    </xf>
    <xf numFmtId="14" fontId="46" fillId="12" borderId="21" xfId="0" applyNumberFormat="1" applyFont="1" applyFill="1" applyBorder="1" applyAlignment="1" applyProtection="1">
      <alignment horizontal="center" vertical="center" textRotation="90"/>
      <protection hidden="1"/>
    </xf>
    <xf numFmtId="0" fontId="46" fillId="12" borderId="21" xfId="0" applyFont="1" applyFill="1" applyBorder="1" applyAlignment="1" applyProtection="1">
      <alignment horizontal="center" vertical="center" textRotation="90"/>
      <protection hidden="1"/>
    </xf>
    <xf numFmtId="0" fontId="42" fillId="18" borderId="0" xfId="0" applyFont="1" applyFill="1" applyAlignment="1" applyProtection="1">
      <alignment horizontal="center" vertical="center"/>
      <protection hidden="1"/>
    </xf>
    <xf numFmtId="165" fontId="40" fillId="18" borderId="9" xfId="0" applyNumberFormat="1" applyFont="1" applyFill="1" applyBorder="1" applyAlignment="1" applyProtection="1">
      <alignment horizontal="center" vertical="center"/>
      <protection hidden="1"/>
    </xf>
    <xf numFmtId="165" fontId="40" fillId="18" borderId="19" xfId="0" applyNumberFormat="1" applyFont="1" applyFill="1" applyBorder="1" applyAlignment="1" applyProtection="1">
      <alignment horizontal="center" vertical="center"/>
      <protection hidden="1"/>
    </xf>
    <xf numFmtId="165" fontId="40" fillId="18" borderId="34" xfId="0" applyNumberFormat="1" applyFont="1" applyFill="1" applyBorder="1" applyAlignment="1" applyProtection="1">
      <alignment horizontal="center" vertical="center"/>
      <protection hidden="1"/>
    </xf>
    <xf numFmtId="0" fontId="39" fillId="12" borderId="9" xfId="0" applyFont="1" applyFill="1" applyBorder="1" applyAlignment="1" applyProtection="1">
      <alignment horizontal="center" vertical="center"/>
      <protection hidden="1"/>
    </xf>
    <xf numFmtId="0" fontId="41" fillId="13" borderId="9" xfId="0" applyFont="1" applyFill="1" applyBorder="1" applyAlignment="1" applyProtection="1">
      <alignment horizontal="center" vertical="center"/>
      <protection hidden="1"/>
    </xf>
    <xf numFmtId="0" fontId="43" fillId="12" borderId="19" xfId="0" applyFont="1" applyFill="1" applyBorder="1" applyAlignment="1" applyProtection="1">
      <alignment horizontal="center" vertical="center" wrapText="1"/>
      <protection hidden="1"/>
    </xf>
    <xf numFmtId="0" fontId="43" fillId="12" borderId="34" xfId="0" applyFont="1" applyFill="1" applyBorder="1" applyAlignment="1" applyProtection="1">
      <alignment horizontal="center" vertical="center" wrapText="1"/>
      <protection hidden="1"/>
    </xf>
    <xf numFmtId="0" fontId="7" fillId="5" borderId="10" xfId="6" applyFont="1" applyFill="1" applyBorder="1" applyAlignment="1" applyProtection="1">
      <alignment horizontal="center" vertical="center" wrapText="1"/>
      <protection hidden="1"/>
    </xf>
    <xf numFmtId="0" fontId="7" fillId="5" borderId="20" xfId="6" applyFont="1" applyFill="1" applyBorder="1" applyAlignment="1" applyProtection="1">
      <alignment horizontal="center" vertical="center" wrapText="1"/>
      <protection hidden="1"/>
    </xf>
    <xf numFmtId="0" fontId="7" fillId="5" borderId="8" xfId="6" applyFont="1" applyFill="1" applyBorder="1" applyAlignment="1" applyProtection="1">
      <alignment horizontal="center" vertical="center" wrapText="1"/>
      <protection hidden="1"/>
    </xf>
    <xf numFmtId="0" fontId="7" fillId="5" borderId="9" xfId="6" applyFont="1" applyFill="1" applyBorder="1" applyAlignment="1" applyProtection="1">
      <alignment horizontal="center" vertical="center" wrapText="1"/>
      <protection hidden="1"/>
    </xf>
    <xf numFmtId="0" fontId="7" fillId="5" borderId="19" xfId="6" applyFont="1" applyFill="1" applyBorder="1" applyAlignment="1" applyProtection="1">
      <alignment horizontal="center" vertical="center" wrapText="1"/>
      <protection hidden="1"/>
    </xf>
    <xf numFmtId="0" fontId="32" fillId="14" borderId="0" xfId="0" applyFont="1" applyFill="1" applyAlignment="1" applyProtection="1">
      <alignment horizontal="center" wrapText="1"/>
      <protection hidden="1"/>
    </xf>
    <xf numFmtId="0" fontId="32" fillId="14" borderId="13" xfId="0" applyFont="1" applyFill="1" applyBorder="1" applyAlignment="1" applyProtection="1">
      <alignment horizontal="center" wrapText="1"/>
      <protection hidden="1"/>
    </xf>
    <xf numFmtId="0" fontId="25" fillId="17" borderId="19" xfId="0" applyFont="1" applyFill="1" applyBorder="1" applyAlignment="1" applyProtection="1">
      <alignment horizontal="center"/>
      <protection hidden="1"/>
    </xf>
    <xf numFmtId="0" fontId="25" fillId="17" borderId="10" xfId="0" applyFont="1" applyFill="1" applyBorder="1" applyAlignment="1" applyProtection="1">
      <alignment horizontal="center"/>
      <protection hidden="1"/>
    </xf>
    <xf numFmtId="0" fontId="25" fillId="17" borderId="20" xfId="0" applyFont="1" applyFill="1" applyBorder="1" applyAlignment="1" applyProtection="1">
      <alignment horizontal="center"/>
      <protection hidden="1"/>
    </xf>
    <xf numFmtId="0" fontId="25" fillId="17" borderId="8" xfId="0" applyFont="1" applyFill="1" applyBorder="1" applyAlignment="1" applyProtection="1">
      <alignment horizontal="center"/>
      <protection hidden="1"/>
    </xf>
    <xf numFmtId="0" fontId="36" fillId="5" borderId="9" xfId="6" applyFont="1" applyFill="1" applyBorder="1" applyAlignment="1" applyProtection="1">
      <alignment horizontal="center" vertical="center" wrapText="1"/>
      <protection hidden="1"/>
    </xf>
    <xf numFmtId="0" fontId="36" fillId="5" borderId="11" xfId="6" applyFont="1" applyFill="1" applyBorder="1" applyAlignment="1" applyProtection="1">
      <alignment horizontal="center" vertical="center" wrapText="1"/>
      <protection hidden="1"/>
    </xf>
    <xf numFmtId="0" fontId="36" fillId="5" borderId="12" xfId="6" applyFont="1" applyFill="1" applyBorder="1" applyAlignment="1" applyProtection="1">
      <alignment horizontal="center" vertical="center" wrapText="1"/>
      <protection hidden="1"/>
    </xf>
    <xf numFmtId="1" fontId="34" fillId="0" borderId="9" xfId="0" applyNumberFormat="1" applyFont="1" applyBorder="1" applyAlignment="1" applyProtection="1">
      <alignment horizontal="center" vertical="center"/>
      <protection hidden="1"/>
    </xf>
    <xf numFmtId="165" fontId="34" fillId="0" borderId="9" xfId="0" applyNumberFormat="1" applyFont="1" applyBorder="1" applyAlignment="1" applyProtection="1">
      <alignment horizontal="center" vertical="center"/>
      <protection hidden="1"/>
    </xf>
    <xf numFmtId="165" fontId="24" fillId="23" borderId="2" xfId="0" applyNumberFormat="1" applyFont="1" applyFill="1" applyBorder="1" applyAlignment="1" applyProtection="1">
      <alignment horizontal="center" vertical="center" wrapText="1"/>
      <protection hidden="1"/>
    </xf>
    <xf numFmtId="165" fontId="24" fillId="23" borderId="0" xfId="0" applyNumberFormat="1" applyFont="1" applyFill="1" applyAlignment="1" applyProtection="1">
      <alignment horizontal="center" vertical="center" wrapText="1"/>
      <protection hidden="1"/>
    </xf>
    <xf numFmtId="0" fontId="36" fillId="5" borderId="2" xfId="6" applyFont="1" applyFill="1" applyBorder="1" applyAlignment="1" applyProtection="1">
      <alignment horizontal="center" vertical="center" wrapText="1"/>
      <protection hidden="1"/>
    </xf>
    <xf numFmtId="0" fontId="6" fillId="13" borderId="4" xfId="6" applyFont="1" applyFill="1" applyBorder="1" applyAlignment="1" applyProtection="1">
      <alignment horizontal="left" vertical="center"/>
      <protection hidden="1"/>
    </xf>
    <xf numFmtId="0" fontId="6" fillId="13" borderId="13" xfId="6" applyFont="1" applyFill="1" applyBorder="1" applyAlignment="1" applyProtection="1">
      <alignment horizontal="left" vertical="center"/>
      <protection hidden="1"/>
    </xf>
    <xf numFmtId="0" fontId="6" fillId="13" borderId="5" xfId="6" applyFont="1" applyFill="1" applyBorder="1" applyAlignment="1" applyProtection="1">
      <alignment horizontal="left" vertical="center"/>
      <protection hidden="1"/>
    </xf>
    <xf numFmtId="0" fontId="6" fillId="0" borderId="11" xfId="6" applyFont="1" applyBorder="1" applyAlignment="1" applyProtection="1">
      <alignment horizontal="left" vertical="center" wrapText="1"/>
      <protection hidden="1"/>
    </xf>
    <xf numFmtId="0" fontId="6" fillId="0" borderId="2" xfId="6" applyFont="1" applyBorder="1" applyAlignment="1" applyProtection="1">
      <alignment horizontal="left" vertical="center" wrapText="1"/>
      <protection hidden="1"/>
    </xf>
    <xf numFmtId="0" fontId="6" fillId="0" borderId="1" xfId="6" applyFont="1" applyBorder="1" applyAlignment="1" applyProtection="1">
      <alignment horizontal="left" vertical="center" wrapText="1"/>
      <protection hidden="1"/>
    </xf>
    <xf numFmtId="0" fontId="6" fillId="0" borderId="0" xfId="6" applyFont="1" applyAlignment="1" applyProtection="1">
      <alignment horizontal="left" vertical="center" wrapText="1"/>
      <protection hidden="1"/>
    </xf>
    <xf numFmtId="14" fontId="6" fillId="0" borderId="12" xfId="6" applyNumberFormat="1" applyFont="1" applyBorder="1" applyAlignment="1" applyProtection="1">
      <alignment horizontal="center" vertical="center" wrapText="1"/>
      <protection hidden="1"/>
    </xf>
    <xf numFmtId="0" fontId="22" fillId="0" borderId="1" xfId="6" applyFont="1" applyBorder="1" applyAlignment="1" applyProtection="1">
      <alignment horizontal="left" vertical="center" wrapText="1"/>
      <protection hidden="1"/>
    </xf>
    <xf numFmtId="0" fontId="22" fillId="0" borderId="0" xfId="6" applyFont="1" applyAlignment="1" applyProtection="1">
      <alignment horizontal="left" vertical="center" wrapText="1"/>
      <protection hidden="1"/>
    </xf>
    <xf numFmtId="14" fontId="22" fillId="0" borderId="1" xfId="6" applyNumberFormat="1" applyFont="1" applyBorder="1" applyAlignment="1" applyProtection="1">
      <alignment horizontal="left" vertical="center" wrapText="1"/>
      <protection hidden="1"/>
    </xf>
    <xf numFmtId="14" fontId="22" fillId="0" borderId="0" xfId="6" applyNumberFormat="1" applyFont="1" applyAlignment="1" applyProtection="1">
      <alignment horizontal="left" vertical="center" wrapText="1"/>
      <protection hidden="1"/>
    </xf>
    <xf numFmtId="14" fontId="22" fillId="0" borderId="4" xfId="6" applyNumberFormat="1" applyFont="1" applyBorder="1" applyAlignment="1" applyProtection="1">
      <alignment horizontal="left" vertical="center" wrapText="1"/>
      <protection hidden="1"/>
    </xf>
    <xf numFmtId="14" fontId="22" fillId="0" borderId="13" xfId="6" applyNumberFormat="1" applyFont="1" applyBorder="1" applyAlignment="1" applyProtection="1">
      <alignment horizontal="left" vertical="center" wrapText="1"/>
      <protection hidden="1"/>
    </xf>
    <xf numFmtId="0" fontId="6" fillId="0" borderId="3" xfId="6" applyFont="1" applyBorder="1" applyAlignment="1" applyProtection="1">
      <alignment horizontal="center" vertical="center" wrapText="1"/>
      <protection hidden="1"/>
    </xf>
    <xf numFmtId="0" fontId="24" fillId="4" borderId="1" xfId="6" applyFont="1" applyFill="1" applyBorder="1" applyAlignment="1" applyProtection="1">
      <alignment horizontal="center" vertical="center" wrapText="1"/>
      <protection hidden="1"/>
    </xf>
    <xf numFmtId="0" fontId="24" fillId="4" borderId="0" xfId="6" applyFont="1" applyFill="1" applyAlignment="1" applyProtection="1">
      <alignment horizontal="center" vertical="center" wrapText="1"/>
      <protection hidden="1"/>
    </xf>
    <xf numFmtId="0" fontId="4" fillId="0" borderId="10" xfId="6" applyFont="1" applyBorder="1" applyAlignment="1" applyProtection="1">
      <alignment horizontal="center"/>
      <protection hidden="1"/>
    </xf>
    <xf numFmtId="0" fontId="4" fillId="0" borderId="20" xfId="6" applyFont="1" applyBorder="1" applyAlignment="1" applyProtection="1">
      <alignment horizontal="center"/>
      <protection hidden="1"/>
    </xf>
    <xf numFmtId="0" fontId="4" fillId="0" borderId="8" xfId="6" applyFont="1" applyBorder="1" applyAlignment="1" applyProtection="1">
      <alignment horizontal="center"/>
      <protection hidden="1"/>
    </xf>
    <xf numFmtId="0" fontId="6" fillId="3" borderId="11" xfId="6" applyFont="1" applyFill="1" applyBorder="1" applyAlignment="1" applyProtection="1">
      <alignment horizontal="center"/>
      <protection locked="0"/>
    </xf>
    <xf numFmtId="0" fontId="6" fillId="3" borderId="2" xfId="6" applyFont="1" applyFill="1" applyBorder="1" applyAlignment="1" applyProtection="1">
      <alignment horizontal="center"/>
      <protection locked="0"/>
    </xf>
    <xf numFmtId="0" fontId="6" fillId="3" borderId="12" xfId="6" applyFont="1" applyFill="1" applyBorder="1" applyAlignment="1" applyProtection="1">
      <alignment horizontal="center"/>
      <protection locked="0"/>
    </xf>
    <xf numFmtId="0" fontId="8" fillId="20" borderId="11" xfId="6" applyFont="1" applyFill="1" applyBorder="1" applyAlignment="1" applyProtection="1">
      <alignment horizontal="center" vertical="center"/>
      <protection locked="0"/>
    </xf>
    <xf numFmtId="0" fontId="8" fillId="20" borderId="2" xfId="6" applyFont="1" applyFill="1" applyBorder="1" applyAlignment="1" applyProtection="1">
      <alignment horizontal="center" vertical="center"/>
      <protection locked="0"/>
    </xf>
    <xf numFmtId="0" fontId="8" fillId="20" borderId="12" xfId="6" applyFont="1" applyFill="1" applyBorder="1" applyAlignment="1" applyProtection="1">
      <alignment horizontal="center" vertical="center"/>
      <protection locked="0"/>
    </xf>
    <xf numFmtId="0" fontId="8" fillId="20" borderId="4" xfId="6" applyFont="1" applyFill="1" applyBorder="1" applyAlignment="1" applyProtection="1">
      <alignment horizontal="center" vertical="center"/>
      <protection locked="0"/>
    </xf>
    <xf numFmtId="0" fontId="8" fillId="20" borderId="13" xfId="6" applyFont="1" applyFill="1" applyBorder="1" applyAlignment="1" applyProtection="1">
      <alignment horizontal="center" vertical="center"/>
      <protection locked="0"/>
    </xf>
    <xf numFmtId="0" fontId="8" fillId="20" borderId="5" xfId="6" applyFont="1" applyFill="1" applyBorder="1" applyAlignment="1" applyProtection="1">
      <alignment horizontal="center" vertical="center"/>
      <protection locked="0"/>
    </xf>
  </cellXfs>
  <cellStyles count="13">
    <cellStyle name="Hiperlink" xfId="10" builtinId="8"/>
    <cellStyle name="Moeda" xfId="8" builtinId="4"/>
    <cellStyle name="Normal" xfId="0" builtinId="0"/>
    <cellStyle name="Normal 2" xfId="1" xr:uid="{00000000-0005-0000-0000-000003000000}"/>
    <cellStyle name="Normal 3" xfId="6" xr:uid="{00000000-0005-0000-0000-000004000000}"/>
    <cellStyle name="Normal 4" xfId="9" xr:uid="{00000000-0005-0000-0000-000005000000}"/>
    <cellStyle name="Normal_UTE LCP - Linha de Base_revisada_casa 3" xfId="2" xr:uid="{00000000-0005-0000-0000-000006000000}"/>
    <cellStyle name="Porcentagem" xfId="12" builtinId="5"/>
    <cellStyle name="Porcentagem 2" xfId="3" xr:uid="{00000000-0005-0000-0000-000008000000}"/>
    <cellStyle name="Separador de milhares 2" xfId="4" xr:uid="{00000000-0005-0000-0000-000009000000}"/>
    <cellStyle name="Vírgula" xfId="11" builtinId="3"/>
    <cellStyle name="Vírgula 2" xfId="5" xr:uid="{00000000-0005-0000-0000-00000B000000}"/>
    <cellStyle name="Vírgula 3" xfId="7" xr:uid="{00000000-0005-0000-0000-00000C000000}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C00000"/>
      </font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0"/>
        </patternFill>
      </fill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 patternType="none">
          <bgColor auto="1"/>
        </patternFill>
      </fill>
      <border>
        <left style="thin">
          <color auto="1"/>
        </left>
        <right/>
        <top style="thin">
          <color auto="1"/>
        </top>
        <bottom/>
        <vertical/>
        <horizontal/>
      </border>
    </dxf>
  </dxfs>
  <tableStyles count="0" defaultTableStyle="TableStyleMedium2" defaultPivotStyle="PivotStyleLight16"/>
  <colors>
    <mruColors>
      <color rgb="FF333333"/>
      <color rgb="FFFEAA02"/>
      <color rgb="FF009242"/>
      <color rgb="FF2717F5"/>
      <color rgb="FFFFFFCC"/>
      <color rgb="FF003366"/>
      <color rgb="FFE4ECF4"/>
      <color rgb="FF009900"/>
      <color rgb="FFB15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en-US"/>
              <a:t>Rundown - </a:t>
            </a:r>
            <a:r>
              <a:rPr lang="en-US">
                <a:solidFill>
                  <a:srgbClr val="FF0000"/>
                </a:solidFill>
              </a:rPr>
              <a:t>[critical</a:t>
            </a:r>
            <a:r>
              <a:rPr lang="en-US" baseline="0">
                <a:solidFill>
                  <a:srgbClr val="FF0000"/>
                </a:solidFill>
              </a:rPr>
              <a:t> item (unit)]</a:t>
            </a:r>
            <a:endParaRPr lang="en-US">
              <a:solidFill>
                <a:srgbClr val="FF0000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1838191708941804E-2"/>
          <c:y val="0.21029576282597395"/>
          <c:w val="0.87921107361174244"/>
          <c:h val="0.60781816987101078"/>
        </c:manualLayout>
      </c:layout>
      <c:barChart>
        <c:barDir val="col"/>
        <c:grouping val="clustered"/>
        <c:varyColors val="0"/>
        <c:ser>
          <c:idx val="0"/>
          <c:order val="0"/>
          <c:tx>
            <c:v>Weekly Execution</c:v>
          </c:tx>
          <c:spPr>
            <a:solidFill>
              <a:srgbClr val="B15B5B"/>
            </a:solidFill>
          </c:spPr>
          <c:invertIfNegative val="0"/>
          <c:cat>
            <c:strRef>
              <c:f>[1]!RotuloX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[1]!Semanal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6-49E0-AF89-1A981422A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884224"/>
        <c:axId val="56803328"/>
      </c:barChart>
      <c:lineChart>
        <c:grouping val="standard"/>
        <c:varyColors val="0"/>
        <c:ser>
          <c:idx val="1"/>
          <c:order val="1"/>
          <c:tx>
            <c:v>Planned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[1]!RotuloX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[1]!Planejado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6-49E0-AF89-1A981422A4AE}"/>
            </c:ext>
          </c:extLst>
        </c:ser>
        <c:ser>
          <c:idx val="3"/>
          <c:order val="2"/>
          <c:tx>
            <c:v>Projected</c:v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strRef>
              <c:f>[1]!RotuloX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[1]!Projetado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B6-49E0-AF89-1A981422A4AE}"/>
            </c:ext>
          </c:extLst>
        </c:ser>
        <c:ser>
          <c:idx val="2"/>
          <c:order val="3"/>
          <c:tx>
            <c:v>Actual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[1]!RotuloX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[1]!Realizado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B6-49E0-AF89-1A981422A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83200"/>
        <c:axId val="62954816"/>
      </c:lineChart>
      <c:catAx>
        <c:axId val="5688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 anchor="b" anchorCtr="1"/>
          <a:lstStyle/>
          <a:p>
            <a:pPr>
              <a:defRPr sz="1000"/>
            </a:pPr>
            <a:endParaRPr lang="pt-BR"/>
          </a:p>
        </c:txPr>
        <c:crossAx val="62954816"/>
        <c:crosses val="autoZero"/>
        <c:auto val="1"/>
        <c:lblAlgn val="ctr"/>
        <c:lblOffset val="100"/>
        <c:tickLblSkip val="1"/>
        <c:noMultiLvlLbl val="0"/>
      </c:catAx>
      <c:valAx>
        <c:axId val="62954816"/>
        <c:scaling>
          <c:orientation val="minMax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56883200"/>
        <c:crosses val="autoZero"/>
        <c:crossBetween val="between"/>
      </c:valAx>
      <c:valAx>
        <c:axId val="5680332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56884224"/>
        <c:crosses val="max"/>
        <c:crossBetween val="between"/>
      </c:valAx>
      <c:catAx>
        <c:axId val="56884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803328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'Relatório de Status'!$B$11</c:f>
          <c:strCache>
            <c:ptCount val="1"/>
            <c:pt idx="0">
              <c:v>Cell Title</c:v>
            </c:pt>
          </c:strCache>
        </c:strRef>
      </c:tx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838191708941804E-2"/>
          <c:y val="0.21029576282597395"/>
          <c:w val="0.87921107361174244"/>
          <c:h val="0.60781816987101078"/>
        </c:manualLayout>
      </c:layout>
      <c:barChart>
        <c:barDir val="col"/>
        <c:grouping val="clustered"/>
        <c:varyColors val="0"/>
        <c:ser>
          <c:idx val="0"/>
          <c:order val="0"/>
          <c:tx>
            <c:v>Weekly Execution</c:v>
          </c:tx>
          <c:spPr>
            <a:solidFill>
              <a:srgbClr val="B15B5B"/>
            </a:solidFill>
          </c:spPr>
          <c:invertIfNegative val="0"/>
          <c:cat>
            <c:strRef>
              <c:f>[0]!RotuloX</c:f>
              <c:strCache>
                <c:ptCount val="2"/>
                <c:pt idx="1">
                  <c:v>W1</c:v>
                </c:pt>
              </c:strCache>
            </c:strRef>
          </c:cat>
          <c:val>
            <c:numRef>
              <c:f>[0]!Semanal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C06-498A-BE35-579871E9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13952"/>
        <c:axId val="56807360"/>
      </c:barChart>
      <c:lineChart>
        <c:grouping val="standard"/>
        <c:varyColors val="0"/>
        <c:ser>
          <c:idx val="1"/>
          <c:order val="1"/>
          <c:tx>
            <c:v>Planned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[0]!RotuloX</c:f>
              <c:strCache>
                <c:ptCount val="2"/>
                <c:pt idx="1">
                  <c:v>W1</c:v>
                </c:pt>
              </c:strCache>
            </c:strRef>
          </c:cat>
          <c:val>
            <c:numRef>
              <c:f>[0]!Planejado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6-498A-BE35-579871E969ED}"/>
            </c:ext>
          </c:extLst>
        </c:ser>
        <c:ser>
          <c:idx val="3"/>
          <c:order val="2"/>
          <c:tx>
            <c:v>Projected</c:v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strRef>
              <c:f>[0]!RotuloX</c:f>
              <c:strCache>
                <c:ptCount val="2"/>
                <c:pt idx="1">
                  <c:v>W1</c:v>
                </c:pt>
              </c:strCache>
            </c:strRef>
          </c:cat>
          <c:val>
            <c:numRef>
              <c:f>[0]!Projetado</c:f>
              <c:numCache>
                <c:formatCode>#,##0</c:formatCode>
                <c:ptCount val="1"/>
                <c:pt idx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6-498A-BE35-579871E969ED}"/>
            </c:ext>
          </c:extLst>
        </c:ser>
        <c:ser>
          <c:idx val="2"/>
          <c:order val="3"/>
          <c:tx>
            <c:v>Actual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[0]!RotuloX</c:f>
              <c:strCache>
                <c:ptCount val="2"/>
                <c:pt idx="1">
                  <c:v>W1</c:v>
                </c:pt>
              </c:strCache>
            </c:strRef>
          </c:cat>
          <c:val>
            <c:numRef>
              <c:f>[0]!Realizado</c:f>
              <c:numCache>
                <c:formatCode>0.0</c:formatCode>
                <c:ptCount val="1"/>
                <c:pt idx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06-498A-BE35-579871E9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12928"/>
        <c:axId val="56806784"/>
      </c:lineChart>
      <c:catAx>
        <c:axId val="5721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 anchor="b" anchorCtr="1"/>
          <a:lstStyle/>
          <a:p>
            <a:pPr>
              <a:defRPr sz="1000"/>
            </a:pPr>
            <a:endParaRPr lang="pt-BR"/>
          </a:p>
        </c:txPr>
        <c:crossAx val="56806784"/>
        <c:crosses val="autoZero"/>
        <c:auto val="1"/>
        <c:lblAlgn val="ctr"/>
        <c:lblOffset val="100"/>
        <c:tickLblSkip val="1"/>
        <c:noMultiLvlLbl val="0"/>
      </c:catAx>
      <c:valAx>
        <c:axId val="56806784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7212928"/>
        <c:crosses val="autoZero"/>
        <c:crossBetween val="between"/>
      </c:valAx>
      <c:valAx>
        <c:axId val="56807360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57213952"/>
        <c:crosses val="max"/>
        <c:crossBetween val="between"/>
      </c:valAx>
      <c:catAx>
        <c:axId val="5721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807360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'Relatório de Status'!$B$11</c:f>
          <c:strCache>
            <c:ptCount val="1"/>
            <c:pt idx="0">
              <c:v>Cell Title</c:v>
            </c:pt>
          </c:strCache>
        </c:strRef>
      </c:tx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1838191708941804E-2"/>
          <c:y val="0.21029576282597395"/>
          <c:w val="0.87921107361174244"/>
          <c:h val="0.60781816987101078"/>
        </c:manualLayout>
      </c:layout>
      <c:barChart>
        <c:barDir val="col"/>
        <c:grouping val="clustered"/>
        <c:varyColors val="0"/>
        <c:ser>
          <c:idx val="0"/>
          <c:order val="0"/>
          <c:tx>
            <c:v>Weekly Execution</c:v>
          </c:tx>
          <c:spPr>
            <a:solidFill>
              <a:srgbClr val="B15B5B"/>
            </a:solidFill>
          </c:spPr>
          <c:invertIfNegative val="0"/>
          <c:cat>
            <c:strRef>
              <c:f>[0]!RotuloX</c:f>
              <c:strCache>
                <c:ptCount val="2"/>
                <c:pt idx="1">
                  <c:v>W1</c:v>
                </c:pt>
              </c:strCache>
            </c:strRef>
          </c:cat>
          <c:val>
            <c:numRef>
              <c:f>[0]!Semanal</c:f>
              <c:numCache>
                <c:formatCode>0.0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8F0-4D50-8DAD-CC9F965D9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82976"/>
        <c:axId val="56810816"/>
      </c:barChart>
      <c:lineChart>
        <c:grouping val="standard"/>
        <c:varyColors val="0"/>
        <c:ser>
          <c:idx val="1"/>
          <c:order val="1"/>
          <c:tx>
            <c:v>Planned</c:v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strRef>
              <c:f>[0]!RotuloX</c:f>
              <c:strCache>
                <c:ptCount val="2"/>
                <c:pt idx="1">
                  <c:v>W1</c:v>
                </c:pt>
              </c:strCache>
            </c:strRef>
          </c:cat>
          <c:val>
            <c:numRef>
              <c:f>[0]!Planejado</c:f>
              <c:numCache>
                <c:formatCode>0.0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0-4D50-8DAD-CC9F965D95B1}"/>
            </c:ext>
          </c:extLst>
        </c:ser>
        <c:ser>
          <c:idx val="3"/>
          <c:order val="2"/>
          <c:tx>
            <c:v>Projected</c:v>
          </c:tx>
          <c:spPr>
            <a:ln>
              <a:solidFill>
                <a:srgbClr val="009900"/>
              </a:solidFill>
            </a:ln>
          </c:spPr>
          <c:marker>
            <c:symbol val="none"/>
          </c:marker>
          <c:cat>
            <c:strRef>
              <c:f>[0]!RotuloX</c:f>
              <c:strCache>
                <c:ptCount val="2"/>
                <c:pt idx="1">
                  <c:v>W1</c:v>
                </c:pt>
              </c:strCache>
            </c:strRef>
          </c:cat>
          <c:val>
            <c:numRef>
              <c:f>[0]!Projetado</c:f>
              <c:numCache>
                <c:formatCode>#,##0</c:formatCode>
                <c:ptCount val="1"/>
                <c:pt idx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0-4D50-8DAD-CC9F965D95B1}"/>
            </c:ext>
          </c:extLst>
        </c:ser>
        <c:ser>
          <c:idx val="2"/>
          <c:order val="3"/>
          <c:tx>
            <c:v>Actual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[0]!RotuloX</c:f>
              <c:strCache>
                <c:ptCount val="2"/>
                <c:pt idx="1">
                  <c:v>W1</c:v>
                </c:pt>
              </c:strCache>
            </c:strRef>
          </c:cat>
          <c:val>
            <c:numRef>
              <c:f>[0]!Realizado</c:f>
              <c:numCache>
                <c:formatCode>0.0</c:formatCode>
                <c:ptCount val="1"/>
                <c:pt idx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0-4D50-8DAD-CC9F965D9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89824"/>
        <c:axId val="56810240"/>
      </c:lineChart>
      <c:catAx>
        <c:axId val="40589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 anchor="b" anchorCtr="1"/>
          <a:lstStyle/>
          <a:p>
            <a:pPr>
              <a:defRPr sz="1000"/>
            </a:pPr>
            <a:endParaRPr lang="pt-BR"/>
          </a:p>
        </c:txPr>
        <c:crossAx val="56810240"/>
        <c:crosses val="autoZero"/>
        <c:auto val="1"/>
        <c:lblAlgn val="ctr"/>
        <c:lblOffset val="100"/>
        <c:tickLblSkip val="1"/>
        <c:noMultiLvlLbl val="0"/>
      </c:catAx>
      <c:valAx>
        <c:axId val="56810240"/>
        <c:scaling>
          <c:orientation val="minMax"/>
          <c:min val="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0589824"/>
        <c:crosses val="autoZero"/>
        <c:crossBetween val="between"/>
      </c:valAx>
      <c:valAx>
        <c:axId val="56810816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99582976"/>
        <c:crosses val="max"/>
        <c:crossBetween val="between"/>
      </c:valAx>
      <c:catAx>
        <c:axId val="99582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810816"/>
        <c:crosses val="autoZero"/>
        <c:auto val="1"/>
        <c:lblAlgn val="ctr"/>
        <c:lblOffset val="100"/>
        <c:noMultiLvlLbl val="0"/>
      </c:catAx>
    </c:plotArea>
    <c:legend>
      <c:legendPos val="t"/>
      <c:overlay val="0"/>
    </c:legend>
    <c:plotVisOnly val="1"/>
    <c:dispBlanksAs val="gap"/>
    <c:showDLblsOverMax val="0"/>
  </c:chart>
  <c:spPr>
    <a:ln>
      <a:solidFill>
        <a:schemeClr val="tx1"/>
      </a:solidFill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Paniel de Navega&#231;&#227;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Paniel de Navega&#231;&#227;o'!A1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Paniel de Navega&#231;&#227;o'!A1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Paniel de Navega&#231;&#227;o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Paniel de Navega&#231;&#227;o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Paniel de Navega&#231;&#227;o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Paniel de Navega&#231;&#227;o'!A1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262758</xdr:colOff>
      <xdr:row>1</xdr:row>
      <xdr:rowOff>0</xdr:rowOff>
    </xdr:from>
    <xdr:to>
      <xdr:col>3</xdr:col>
      <xdr:colOff>1643883</xdr:colOff>
      <xdr:row>3</xdr:row>
      <xdr:rowOff>47406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941034" y="98534"/>
          <a:ext cx="1381125" cy="561975"/>
        </a:xfrm>
        <a:prstGeom prst="rect">
          <a:avLst/>
        </a:prstGeom>
        <a:solidFill>
          <a:schemeClr val="accent3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Navigation Panel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13609</xdr:colOff>
      <xdr:row>8</xdr:row>
      <xdr:rowOff>122465</xdr:rowOff>
    </xdr:from>
    <xdr:to>
      <xdr:col>16</xdr:col>
      <xdr:colOff>925286</xdr:colOff>
      <xdr:row>24</xdr:row>
      <xdr:rowOff>136071</xdr:rowOff>
    </xdr:to>
    <xdr:graphicFrame macro="">
      <xdr:nvGraphicFramePr>
        <xdr:cNvPr id="24" name="Curva Rundown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oneCellAnchor>
    <xdr:from>
      <xdr:col>8</xdr:col>
      <xdr:colOff>1101725</xdr:colOff>
      <xdr:row>45</xdr:row>
      <xdr:rowOff>0</xdr:rowOff>
    </xdr:from>
    <xdr:ext cx="184731" cy="264560"/>
    <xdr:sp macro="" textlink="">
      <xdr:nvSpPr>
        <xdr:cNvPr id="2" name="TextBox 9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73850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8</xdr:col>
      <xdr:colOff>133272</xdr:colOff>
      <xdr:row>45</xdr:row>
      <xdr:rowOff>0</xdr:rowOff>
    </xdr:from>
    <xdr:ext cx="184731" cy="264560"/>
    <xdr:sp macro="" textlink="">
      <xdr:nvSpPr>
        <xdr:cNvPr id="3" name="TextBox 9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705397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8</xdr:col>
      <xdr:colOff>1101725</xdr:colOff>
      <xdr:row>45</xdr:row>
      <xdr:rowOff>0</xdr:rowOff>
    </xdr:from>
    <xdr:ext cx="184731" cy="264560"/>
    <xdr:sp macro="" textlink="">
      <xdr:nvSpPr>
        <xdr:cNvPr id="4" name="TextBox 9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6673850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8</xdr:col>
      <xdr:colOff>1101725</xdr:colOff>
      <xdr:row>45</xdr:row>
      <xdr:rowOff>0</xdr:rowOff>
    </xdr:from>
    <xdr:ext cx="184731" cy="264560"/>
    <xdr:sp macro="" textlink="">
      <xdr:nvSpPr>
        <xdr:cNvPr id="5" name="TextBox 9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673850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2024</xdr:colOff>
      <xdr:row>45</xdr:row>
      <xdr:rowOff>0</xdr:rowOff>
    </xdr:from>
    <xdr:ext cx="184731" cy="264560"/>
    <xdr:sp macro="" textlink="">
      <xdr:nvSpPr>
        <xdr:cNvPr id="6" name="TextBox 10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21124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57149</xdr:colOff>
      <xdr:row>45</xdr:row>
      <xdr:rowOff>0</xdr:rowOff>
    </xdr:from>
    <xdr:ext cx="184731" cy="264560"/>
    <xdr:sp macro="" textlink="">
      <xdr:nvSpPr>
        <xdr:cNvPr id="7" name="TextBox 10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476249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8</xdr:col>
      <xdr:colOff>1101725</xdr:colOff>
      <xdr:row>45</xdr:row>
      <xdr:rowOff>0</xdr:rowOff>
    </xdr:from>
    <xdr:ext cx="184731" cy="264560"/>
    <xdr:sp macro="" textlink="">
      <xdr:nvSpPr>
        <xdr:cNvPr id="8" name="TextBox 93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6673850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8</xdr:col>
      <xdr:colOff>133272</xdr:colOff>
      <xdr:row>45</xdr:row>
      <xdr:rowOff>0</xdr:rowOff>
    </xdr:from>
    <xdr:ext cx="184731" cy="264560"/>
    <xdr:sp macro="" textlink="">
      <xdr:nvSpPr>
        <xdr:cNvPr id="9" name="TextBox 9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5705397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8</xdr:col>
      <xdr:colOff>1101725</xdr:colOff>
      <xdr:row>45</xdr:row>
      <xdr:rowOff>0</xdr:rowOff>
    </xdr:from>
    <xdr:ext cx="184731" cy="264560"/>
    <xdr:sp macro="" textlink="">
      <xdr:nvSpPr>
        <xdr:cNvPr id="10" name="TextBox 98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6673850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8</xdr:col>
      <xdr:colOff>1101725</xdr:colOff>
      <xdr:row>45</xdr:row>
      <xdr:rowOff>0</xdr:rowOff>
    </xdr:from>
    <xdr:ext cx="184731" cy="264560"/>
    <xdr:sp macro="" textlink="">
      <xdr:nvSpPr>
        <xdr:cNvPr id="11" name="TextBox 99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673850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2024</xdr:colOff>
      <xdr:row>45</xdr:row>
      <xdr:rowOff>0</xdr:rowOff>
    </xdr:from>
    <xdr:ext cx="184731" cy="264560"/>
    <xdr:sp macro="" textlink="">
      <xdr:nvSpPr>
        <xdr:cNvPr id="12" name="TextBox 10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421124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57149</xdr:colOff>
      <xdr:row>45</xdr:row>
      <xdr:rowOff>0</xdr:rowOff>
    </xdr:from>
    <xdr:ext cx="184731" cy="264560"/>
    <xdr:sp macro="" textlink="">
      <xdr:nvSpPr>
        <xdr:cNvPr id="13" name="TextBox 10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476249" y="648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>
    <xdr:from>
      <xdr:col>17</xdr:col>
      <xdr:colOff>149679</xdr:colOff>
      <xdr:row>0</xdr:row>
      <xdr:rowOff>122464</xdr:rowOff>
    </xdr:from>
    <xdr:to>
      <xdr:col>20</xdr:col>
      <xdr:colOff>61232</xdr:colOff>
      <xdr:row>4</xdr:row>
      <xdr:rowOff>4082</xdr:rowOff>
    </xdr:to>
    <xdr:sp macro="" textlink="">
      <xdr:nvSpPr>
        <xdr:cNvPr id="19" name="Retângulo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3974536" y="122464"/>
          <a:ext cx="1381125" cy="561975"/>
        </a:xfrm>
        <a:prstGeom prst="rect">
          <a:avLst/>
        </a:prstGeom>
        <a:solidFill>
          <a:schemeClr val="accent3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Navigation Panel</a:t>
          </a:r>
        </a:p>
      </xdr:txBody>
    </xdr:sp>
    <xdr:clientData/>
  </xdr:twoCellAnchor>
  <xdr:twoCellAnchor editAs="oneCell">
    <xdr:from>
      <xdr:col>4</xdr:col>
      <xdr:colOff>870856</xdr:colOff>
      <xdr:row>34</xdr:row>
      <xdr:rowOff>76470</xdr:rowOff>
    </xdr:from>
    <xdr:to>
      <xdr:col>7</xdr:col>
      <xdr:colOff>97664</xdr:colOff>
      <xdr:row>46</xdr:row>
      <xdr:rowOff>49257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65070" y="6907256"/>
          <a:ext cx="1621665" cy="2095501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103413</xdr:colOff>
      <xdr:row>34</xdr:row>
      <xdr:rowOff>152400</xdr:rowOff>
    </xdr:from>
    <xdr:to>
      <xdr:col>4</xdr:col>
      <xdr:colOff>940673</xdr:colOff>
      <xdr:row>46</xdr:row>
      <xdr:rowOff>88717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588" y="6877050"/>
          <a:ext cx="3437585" cy="1993717"/>
        </a:xfrm>
        <a:prstGeom prst="rect">
          <a:avLst/>
        </a:prstGeom>
      </xdr:spPr>
    </xdr:pic>
    <xdr:clientData/>
  </xdr:twoCellAnchor>
  <xdr:twoCellAnchor editAs="oneCell">
    <xdr:from>
      <xdr:col>8</xdr:col>
      <xdr:colOff>58509</xdr:colOff>
      <xdr:row>33</xdr:row>
      <xdr:rowOff>68034</xdr:rowOff>
    </xdr:from>
    <xdr:to>
      <xdr:col>8</xdr:col>
      <xdr:colOff>1945820</xdr:colOff>
      <xdr:row>47</xdr:row>
      <xdr:rowOff>57693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87759" y="6721927"/>
          <a:ext cx="1887311" cy="2466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44986</xdr:colOff>
      <xdr:row>37</xdr:row>
      <xdr:rowOff>11206</xdr:rowOff>
    </xdr:from>
    <xdr:to>
      <xdr:col>16</xdr:col>
      <xdr:colOff>393807</xdr:colOff>
      <xdr:row>45</xdr:row>
      <xdr:rowOff>136072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 bwMode="auto">
        <a:xfrm>
          <a:off x="12060093" y="7236599"/>
          <a:ext cx="1219678" cy="1608044"/>
        </a:xfrm>
        <a:prstGeom prst="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7432" tIns="27432" rIns="27432" bIns="0" rtlCol="0" anchor="t" upright="1"/>
        <a:lstStyle/>
        <a:p>
          <a:pPr eaLnBrk="1" fontAlgn="auto" latinLnBrk="0" hangingPunct="1"/>
          <a:r>
            <a:rPr lang="pt-BR" sz="1100" b="0" i="0" baseline="0">
              <a:effectLst/>
              <a:latin typeface="+mn-lt"/>
              <a:ea typeface="+mn-ea"/>
              <a:cs typeface="+mn-cs"/>
            </a:rPr>
            <a:t>RESPONSIBLE PICTURE</a:t>
          </a:r>
          <a:endParaRPr lang="pt-BR">
            <a:effectLst/>
          </a:endParaRPr>
        </a:p>
      </xdr:txBody>
    </xdr:sp>
    <xdr:clientData fLocksWithSheet="0"/>
  </xdr:twoCellAnchor>
  <xdr:twoCellAnchor>
    <xdr:from>
      <xdr:col>12</xdr:col>
      <xdr:colOff>17287</xdr:colOff>
      <xdr:row>37</xdr:row>
      <xdr:rowOff>11206</xdr:rowOff>
    </xdr:from>
    <xdr:to>
      <xdr:col>13</xdr:col>
      <xdr:colOff>775607</xdr:colOff>
      <xdr:row>45</xdr:row>
      <xdr:rowOff>95250</xdr:rowOff>
    </xdr:to>
    <xdr:sp macro="" textlink="">
      <xdr:nvSpPr>
        <xdr:cNvPr id="9" name="Retângulo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 bwMode="auto">
        <a:xfrm>
          <a:off x="9691966" y="7236599"/>
          <a:ext cx="1193748" cy="1567222"/>
        </a:xfrm>
        <a:prstGeom prst="rect">
          <a:avLst/>
        </a:prstGeom>
        <a:solidFill>
          <a:srgbClr val="FFFFCC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27432" tIns="27432" rIns="27432" bIns="0" rtlCol="0" anchor="t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RESPONSIBLE PICTURE</a:t>
          </a:r>
        </a:p>
      </xdr:txBody>
    </xdr:sp>
    <xdr:clientData fLocksWithSheet="0"/>
  </xdr:twoCellAnchor>
  <xdr:twoCellAnchor>
    <xdr:from>
      <xdr:col>0</xdr:col>
      <xdr:colOff>44106</xdr:colOff>
      <xdr:row>9</xdr:row>
      <xdr:rowOff>2</xdr:rowOff>
    </xdr:from>
    <xdr:to>
      <xdr:col>10</xdr:col>
      <xdr:colOff>-1</xdr:colOff>
      <xdr:row>32</xdr:row>
      <xdr:rowOff>122464</xdr:rowOff>
    </xdr:to>
    <xdr:graphicFrame macro="">
      <xdr:nvGraphicFramePr>
        <xdr:cNvPr id="10" name="Curva Rundown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19</xdr:col>
      <xdr:colOff>95250</xdr:colOff>
      <xdr:row>1</xdr:row>
      <xdr:rowOff>68035</xdr:rowOff>
    </xdr:from>
    <xdr:to>
      <xdr:col>21</xdr:col>
      <xdr:colOff>251732</xdr:colOff>
      <xdr:row>4</xdr:row>
      <xdr:rowOff>112939</xdr:rowOff>
    </xdr:to>
    <xdr:sp macro="" textlink="">
      <xdr:nvSpPr>
        <xdr:cNvPr id="7" name="Retângulo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15280821" y="122464"/>
          <a:ext cx="1381125" cy="561975"/>
        </a:xfrm>
        <a:prstGeom prst="rect">
          <a:avLst/>
        </a:prstGeom>
        <a:solidFill>
          <a:schemeClr val="accent3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Navigation</a:t>
          </a:r>
          <a:r>
            <a:rPr lang="pt-BR" sz="1400" b="1" baseline="0"/>
            <a:t> Panel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134471</xdr:colOff>
      <xdr:row>0</xdr:row>
      <xdr:rowOff>123265</xdr:rowOff>
    </xdr:from>
    <xdr:to>
      <xdr:col>8</xdr:col>
      <xdr:colOff>305360</xdr:colOff>
      <xdr:row>1</xdr:row>
      <xdr:rowOff>102534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566647" y="123265"/>
          <a:ext cx="1381125" cy="561975"/>
        </a:xfrm>
        <a:prstGeom prst="rect">
          <a:avLst/>
        </a:prstGeom>
        <a:solidFill>
          <a:schemeClr val="accent3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Navigation Panel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0</xdr:row>
      <xdr:rowOff>85725</xdr:rowOff>
    </xdr:from>
    <xdr:to>
      <xdr:col>14</xdr:col>
      <xdr:colOff>209550</xdr:colOff>
      <xdr:row>2</xdr:row>
      <xdr:rowOff>266700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7724775" y="85725"/>
          <a:ext cx="1381125" cy="561975"/>
        </a:xfrm>
        <a:prstGeom prst="rect">
          <a:avLst/>
        </a:prstGeom>
        <a:solidFill>
          <a:schemeClr val="accent3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Navigation</a:t>
          </a:r>
          <a:r>
            <a:rPr lang="pt-BR" sz="1400" b="1" baseline="0"/>
            <a:t> Panel</a:t>
          </a:r>
          <a:endParaRPr lang="pt-BR" sz="14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0</xdr:row>
      <xdr:rowOff>85725</xdr:rowOff>
    </xdr:from>
    <xdr:to>
      <xdr:col>10</xdr:col>
      <xdr:colOff>276225</xdr:colOff>
      <xdr:row>2</xdr:row>
      <xdr:rowOff>257175</xdr:rowOff>
    </xdr:to>
    <xdr:sp macro="" textlink="">
      <xdr:nvSpPr>
        <xdr:cNvPr id="3" name="Retâ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5981700" y="85725"/>
          <a:ext cx="1381125" cy="561975"/>
        </a:xfrm>
        <a:prstGeom prst="rect">
          <a:avLst/>
        </a:prstGeom>
        <a:solidFill>
          <a:schemeClr val="accent3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Navigation Panel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44106</xdr:colOff>
      <xdr:row>9</xdr:row>
      <xdr:rowOff>2</xdr:rowOff>
    </xdr:from>
    <xdr:to>
      <xdr:col>10</xdr:col>
      <xdr:colOff>-1</xdr:colOff>
      <xdr:row>32</xdr:row>
      <xdr:rowOff>122464</xdr:rowOff>
    </xdr:to>
    <xdr:graphicFrame macro="">
      <xdr:nvGraphicFramePr>
        <xdr:cNvPr id="4" name="Curva Rundown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20</xdr:col>
      <xdr:colOff>108856</xdr:colOff>
      <xdr:row>1</xdr:row>
      <xdr:rowOff>68035</xdr:rowOff>
    </xdr:from>
    <xdr:to>
      <xdr:col>22</xdr:col>
      <xdr:colOff>265339</xdr:colOff>
      <xdr:row>4</xdr:row>
      <xdr:rowOff>112939</xdr:rowOff>
    </xdr:to>
    <xdr:sp macro="" textlink="">
      <xdr:nvSpPr>
        <xdr:cNvPr id="8" name="Retângulo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5403285" y="122464"/>
          <a:ext cx="1381125" cy="561975"/>
        </a:xfrm>
        <a:prstGeom prst="rect">
          <a:avLst/>
        </a:prstGeom>
        <a:solidFill>
          <a:schemeClr val="accent3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Navigation</a:t>
          </a:r>
          <a:r>
            <a:rPr lang="pt-BR" sz="1400" b="1" baseline="0"/>
            <a:t> Panel</a:t>
          </a:r>
          <a:endParaRPr lang="pt-BR" sz="14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hz0/Desktop/Anexo%202%20-%20Modelos%20C&#233;lulas%20de%20Resultado_rev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niel de Navegação"/>
      <sheetName val="Instruções"/>
      <sheetName val="Relatório de Implantação"/>
      <sheetName val="Relatório de Status"/>
      <sheetName val="Realização Diária"/>
      <sheetName val="Rundown"/>
      <sheetName val="Efetivo"/>
      <sheetName val="Controle de Revisões"/>
      <sheetName val="Encerramento"/>
      <sheetName val="Anexo 2 - Modelos Células de Re"/>
    </sheetNames>
    <definedNames>
      <definedName name="Planejado" refersTo="#REF!"/>
      <definedName name="Projetado" refersTo="#REF!"/>
      <definedName name="Realizado" refersTo="#REF!"/>
      <definedName name="RotuloX" refersTo="#REF!"/>
      <definedName name="Semanal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showGridLines="0" showRowColHeaders="0" zoomScale="142" zoomScaleNormal="142" workbookViewId="0">
      <selection activeCell="B6" sqref="B6:L6"/>
    </sheetView>
  </sheetViews>
  <sheetFormatPr defaultRowHeight="14.5"/>
  <cols>
    <col min="1" max="1" width="2.81640625" customWidth="1"/>
  </cols>
  <sheetData>
    <row r="1" spans="1:12" ht="14.5" customHeight="1">
      <c r="A1" s="93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>
      <c r="B2" s="243" t="s">
        <v>0</v>
      </c>
      <c r="C2" s="244"/>
      <c r="D2" s="244"/>
      <c r="E2" s="244"/>
      <c r="F2" s="244"/>
      <c r="G2" s="244"/>
      <c r="H2" s="244"/>
      <c r="I2" s="244"/>
      <c r="J2" s="244"/>
      <c r="K2" s="244"/>
      <c r="L2" s="245"/>
    </row>
    <row r="3" spans="1:12">
      <c r="B3" s="246"/>
      <c r="C3" s="247"/>
      <c r="D3" s="247"/>
      <c r="E3" s="247"/>
      <c r="F3" s="247"/>
      <c r="G3" s="247"/>
      <c r="H3" s="247"/>
      <c r="I3" s="247"/>
      <c r="J3" s="247"/>
      <c r="K3" s="247"/>
      <c r="L3" s="248"/>
    </row>
    <row r="4" spans="1:12">
      <c r="B4" s="249"/>
      <c r="C4" s="250"/>
      <c r="D4" s="250"/>
      <c r="E4" s="250"/>
      <c r="F4" s="250"/>
      <c r="G4" s="250"/>
      <c r="H4" s="250"/>
      <c r="I4" s="250"/>
      <c r="J4" s="250"/>
      <c r="K4" s="250"/>
      <c r="L4" s="251"/>
    </row>
    <row r="5" spans="1:12" ht="8.15" customHeight="1"/>
    <row r="6" spans="1:12" ht="30" customHeight="1">
      <c r="B6" s="240" t="s">
        <v>1</v>
      </c>
      <c r="C6" s="241"/>
      <c r="D6" s="241"/>
      <c r="E6" s="241"/>
      <c r="F6" s="241"/>
      <c r="G6" s="241"/>
      <c r="H6" s="241"/>
      <c r="I6" s="241"/>
      <c r="J6" s="241"/>
      <c r="K6" s="241"/>
      <c r="L6" s="242"/>
    </row>
    <row r="7" spans="1:12" ht="8.15" customHeight="1"/>
    <row r="8" spans="1:12" ht="30" customHeight="1">
      <c r="B8" s="240" t="s">
        <v>2</v>
      </c>
      <c r="C8" s="241"/>
      <c r="D8" s="241"/>
      <c r="E8" s="241"/>
      <c r="F8" s="241"/>
      <c r="G8" s="241"/>
      <c r="H8" s="241"/>
      <c r="I8" s="241"/>
      <c r="J8" s="241"/>
      <c r="K8" s="241"/>
      <c r="L8" s="242"/>
    </row>
    <row r="9" spans="1:12" ht="8.15" customHeight="1"/>
    <row r="10" spans="1:12" ht="30" customHeight="1">
      <c r="B10" s="240" t="s">
        <v>3</v>
      </c>
      <c r="C10" s="241"/>
      <c r="D10" s="241"/>
      <c r="E10" s="241"/>
      <c r="F10" s="241"/>
      <c r="G10" s="241"/>
      <c r="H10" s="241"/>
      <c r="I10" s="241"/>
      <c r="J10" s="241"/>
      <c r="K10" s="241"/>
      <c r="L10" s="242"/>
    </row>
    <row r="11" spans="1:12" ht="8.15" customHeight="1"/>
    <row r="12" spans="1:12" ht="30" customHeight="1">
      <c r="B12" s="240" t="s">
        <v>4</v>
      </c>
      <c r="C12" s="241"/>
      <c r="D12" s="241"/>
      <c r="E12" s="241"/>
      <c r="F12" s="241"/>
      <c r="G12" s="241"/>
      <c r="H12" s="241"/>
      <c r="I12" s="241"/>
      <c r="J12" s="241"/>
      <c r="K12" s="241"/>
      <c r="L12" s="242"/>
    </row>
    <row r="13" spans="1:12" ht="8.15" customHeight="1"/>
    <row r="14" spans="1:12" ht="30" customHeight="1">
      <c r="B14" s="240" t="s">
        <v>5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2"/>
    </row>
    <row r="15" spans="1:12" ht="8.15" customHeight="1"/>
    <row r="16" spans="1:12" ht="30" customHeight="1">
      <c r="B16" s="240" t="s">
        <v>6</v>
      </c>
      <c r="C16" s="241"/>
      <c r="D16" s="241"/>
      <c r="E16" s="241"/>
      <c r="F16" s="241"/>
      <c r="G16" s="241"/>
      <c r="H16" s="241"/>
      <c r="I16" s="241"/>
      <c r="J16" s="241"/>
      <c r="K16" s="241"/>
      <c r="L16" s="242"/>
    </row>
    <row r="17" spans="2:12" ht="8.15" customHeight="1"/>
    <row r="18" spans="2:12" ht="30" customHeight="1">
      <c r="B18" s="240" t="s">
        <v>7</v>
      </c>
      <c r="C18" s="241"/>
      <c r="D18" s="241"/>
      <c r="E18" s="241"/>
      <c r="F18" s="241"/>
      <c r="G18" s="241"/>
      <c r="H18" s="241"/>
      <c r="I18" s="241"/>
      <c r="J18" s="241"/>
      <c r="K18" s="241"/>
      <c r="L18" s="242"/>
    </row>
  </sheetData>
  <mergeCells count="9">
    <mergeCell ref="B1:L1"/>
    <mergeCell ref="B14:L14"/>
    <mergeCell ref="B16:L16"/>
    <mergeCell ref="B18:L18"/>
    <mergeCell ref="B2:L4"/>
    <mergeCell ref="B6:L6"/>
    <mergeCell ref="B8:L8"/>
    <mergeCell ref="B10:L10"/>
    <mergeCell ref="B12:L12"/>
  </mergeCells>
  <hyperlinks>
    <hyperlink ref="B6:L6" location="Instruções!A1" display="Instruções" xr:uid="{00000000-0004-0000-0000-000000000000}"/>
    <hyperlink ref="B8:L8" location="'Relatório de Implantação'!A1" display="Relatório de Implantação" xr:uid="{00000000-0004-0000-0000-000001000000}"/>
    <hyperlink ref="B10:L10" location="'Relatório de Status'!A1" display="Relatório de Status" xr:uid="{00000000-0004-0000-0000-000002000000}"/>
    <hyperlink ref="B12:L12" location="Rundown!A1" display="Rundown" xr:uid="{00000000-0004-0000-0000-000003000000}"/>
    <hyperlink ref="B14:L14" location="Efetivo!A1" display="Efetivo" xr:uid="{00000000-0004-0000-0000-000004000000}"/>
    <hyperlink ref="B16:L16" location="'Realização Diária'!A1" display="Realização Diária" xr:uid="{00000000-0004-0000-0000-000005000000}"/>
    <hyperlink ref="B18:L18" location="Encerramento!A1" display="Relatório de Encerramento" xr:uid="{00000000-0004-0000-0000-000006000000}"/>
  </hyperlinks>
  <pageMargins left="0.51181102362204722" right="0.51181102362204722" top="0.78740157480314965" bottom="0.78740157480314965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B1:D26"/>
  <sheetViews>
    <sheetView showGridLines="0" tabSelected="1" topLeftCell="A6" zoomScale="87" zoomScaleNormal="87" workbookViewId="0"/>
  </sheetViews>
  <sheetFormatPr defaultColWidth="9.1796875" defaultRowHeight="14.5"/>
  <cols>
    <col min="1" max="1" width="1.1796875" style="93" customWidth="1"/>
    <col min="2" max="2" width="97" style="93" customWidth="1"/>
    <col min="3" max="3" width="47" style="93" customWidth="1"/>
    <col min="4" max="4" width="54.1796875" style="93" customWidth="1"/>
    <col min="5" max="16384" width="9.1796875" style="93"/>
  </cols>
  <sheetData>
    <row r="1" spans="2:4" ht="7.5" customHeight="1" thickBot="1"/>
    <row r="2" spans="2:4">
      <c r="B2" s="255" t="s">
        <v>8</v>
      </c>
      <c r="C2" s="256"/>
    </row>
    <row r="3" spans="2:4" ht="25.5" customHeight="1" thickBot="1">
      <c r="B3" s="257"/>
      <c r="C3" s="258"/>
    </row>
    <row r="4" spans="2:4" ht="9" customHeight="1" thickBot="1"/>
    <row r="5" spans="2:4" ht="15.5">
      <c r="B5" s="252" t="s">
        <v>9</v>
      </c>
      <c r="C5" s="253"/>
    </row>
    <row r="6" spans="2:4" ht="30" customHeight="1">
      <c r="B6" s="95" t="s">
        <v>10</v>
      </c>
      <c r="C6" s="92"/>
      <c r="D6" s="104" t="str">
        <f>IF(C6="","The Cell Title must be filled out!","")</f>
        <v>The Cell Title must be filled out!</v>
      </c>
    </row>
    <row r="7" spans="2:4" ht="30" customHeight="1">
      <c r="B7" s="94" t="s">
        <v>11</v>
      </c>
      <c r="C7" s="91"/>
      <c r="D7" s="104" t="str">
        <f>IF(C7="","Cell No. must be filled out!","")</f>
        <v>Cell No. must be filled out!</v>
      </c>
    </row>
    <row r="8" spans="2:4" ht="30" customHeight="1">
      <c r="B8" s="94" t="s">
        <v>12</v>
      </c>
      <c r="C8" s="92"/>
      <c r="D8" s="104" t="str">
        <f>IF(C8="","The Rundown Start must be filled out!","")</f>
        <v>The Rundown Start must be filled out!</v>
      </c>
    </row>
    <row r="9" spans="2:4" ht="30" customHeight="1">
      <c r="B9" s="94" t="s">
        <v>13</v>
      </c>
      <c r="C9" s="92"/>
      <c r="D9" s="104" t="str">
        <f>IF(C9="","The Rundown Finish must be filled out!",IF((C9&lt;=C8),"The Rundown Finish must occur after to Rundown Start!",""))</f>
        <v>The Rundown Finish must be filled out!</v>
      </c>
    </row>
    <row r="10" spans="2:4" ht="30" customHeight="1">
      <c r="B10" s="94" t="s">
        <v>14</v>
      </c>
      <c r="C10" s="91"/>
      <c r="D10" s="104" t="str">
        <f>IF(C10="","If the field is empty, W1 will be considered as first week",IF(MID(C10,1,1)&lt;&gt;"W","Week must start with the letter W!",""))</f>
        <v>If the field is empty, W1 will be considered as first week</v>
      </c>
    </row>
    <row r="11" spans="2:4" ht="30" customHeight="1">
      <c r="B11" s="94" t="s">
        <v>15</v>
      </c>
      <c r="C11" s="91"/>
      <c r="D11" s="104" t="str">
        <f>IF(C11="","Measurement Unit must be filled out!","")</f>
        <v>Measurement Unit must be filled out!</v>
      </c>
    </row>
    <row r="12" spans="2:4" ht="48" customHeight="1">
      <c r="B12" s="95" t="s">
        <v>16</v>
      </c>
      <c r="C12" s="178" t="s">
        <v>4</v>
      </c>
      <c r="D12" s="105"/>
    </row>
    <row r="13" spans="2:4" ht="35.15" customHeight="1">
      <c r="B13" s="95" t="s">
        <v>17</v>
      </c>
      <c r="C13" s="178" t="s">
        <v>5</v>
      </c>
      <c r="D13" s="105"/>
    </row>
    <row r="14" spans="2:4" ht="35.15" customHeight="1" thickBot="1">
      <c r="B14" s="96" t="s">
        <v>18</v>
      </c>
      <c r="C14" s="179" t="s">
        <v>3</v>
      </c>
      <c r="D14" s="105"/>
    </row>
    <row r="15" spans="2:4" ht="10.5" customHeight="1" thickBot="1">
      <c r="B15" s="97"/>
      <c r="C15" s="97"/>
      <c r="D15" s="106"/>
    </row>
    <row r="16" spans="2:4" ht="15.5">
      <c r="B16" s="254" t="s">
        <v>19</v>
      </c>
      <c r="C16" s="253"/>
      <c r="D16" s="106"/>
    </row>
    <row r="17" spans="2:4" ht="30" customHeight="1">
      <c r="B17" s="94" t="s">
        <v>20</v>
      </c>
      <c r="C17" s="91"/>
      <c r="D17" s="104" t="str">
        <f>IF(C17="","Report Week must be filled out!",IF(MID(C17,1,1)&lt;&gt;"W","Week must start with the letter W!",""))</f>
        <v>Report Week must be filled out!</v>
      </c>
    </row>
    <row r="18" spans="2:4" ht="35.15" customHeight="1">
      <c r="B18" s="95" t="s">
        <v>21</v>
      </c>
      <c r="C18" s="178" t="s">
        <v>4</v>
      </c>
      <c r="D18" s="106"/>
    </row>
    <row r="19" spans="2:4" ht="35.15" customHeight="1">
      <c r="B19" s="95" t="s">
        <v>22</v>
      </c>
      <c r="C19" s="178" t="s">
        <v>5</v>
      </c>
      <c r="D19" s="106"/>
    </row>
    <row r="20" spans="2:4" ht="58.5" customHeight="1" thickBot="1">
      <c r="B20" s="160" t="s">
        <v>23</v>
      </c>
      <c r="C20" s="179" t="s">
        <v>3</v>
      </c>
      <c r="D20" s="106"/>
    </row>
    <row r="21" spans="2:4" ht="15" thickBot="1">
      <c r="B21" s="159" t="s">
        <v>24</v>
      </c>
      <c r="C21" s="179" t="s">
        <v>3</v>
      </c>
      <c r="D21" s="106"/>
    </row>
    <row r="22" spans="2:4" ht="33.75" customHeight="1" thickBot="1">
      <c r="B22" s="238" t="s">
        <v>25</v>
      </c>
      <c r="C22" s="179" t="s">
        <v>6</v>
      </c>
    </row>
    <row r="23" spans="2:4" ht="15" thickBot="1"/>
    <row r="24" spans="2:4" ht="15.5">
      <c r="B24" s="254" t="s">
        <v>26</v>
      </c>
      <c r="C24" s="253"/>
    </row>
    <row r="25" spans="2:4" ht="26.25" customHeight="1">
      <c r="B25" s="94" t="s">
        <v>27</v>
      </c>
      <c r="C25" s="92"/>
      <c r="D25" s="104" t="str">
        <f>IF(C25="","Cell Closing Date must be filled out!","")</f>
        <v>Cell Closing Date must be filled out!</v>
      </c>
    </row>
    <row r="26" spans="2:4">
      <c r="B26" s="95" t="s">
        <v>28</v>
      </c>
      <c r="C26" s="177" t="s">
        <v>7</v>
      </c>
    </row>
  </sheetData>
  <mergeCells count="4">
    <mergeCell ref="B5:C5"/>
    <mergeCell ref="B16:C16"/>
    <mergeCell ref="B2:C3"/>
    <mergeCell ref="B24:C24"/>
  </mergeCells>
  <hyperlinks>
    <hyperlink ref="C18" location="Rundown!A1" display="Rundown" xr:uid="{00000000-0004-0000-0100-000000000000}"/>
    <hyperlink ref="C14" location="'Relatório de Status'!A1" display="Relatório de Status" xr:uid="{00000000-0004-0000-0100-000001000000}"/>
    <hyperlink ref="C22" location="'Realização Diária'!A1" display="Realização Diária" xr:uid="{00000000-0004-0000-0100-000002000000}"/>
    <hyperlink ref="C12" location="Rundown!A1" display="Rundown" xr:uid="{00000000-0004-0000-0100-000003000000}"/>
    <hyperlink ref="C13" location="Efetivo!A1" display="Efetivo" xr:uid="{00000000-0004-0000-0100-000004000000}"/>
    <hyperlink ref="C26" location="Encerramento!A1" display="Relatório de Encerramento" xr:uid="{00000000-0004-0000-0100-000005000000}"/>
    <hyperlink ref="C19" location="Efetivo!A1" display="Efetivo" xr:uid="{00000000-0004-0000-0100-000006000000}"/>
    <hyperlink ref="C20" location="'Relatório de Status'!A1" display="Relatório de Status" xr:uid="{00000000-0004-0000-0100-000008000000}"/>
    <hyperlink ref="C21" location="'Relatório de Status'!A1" display="Relatório de Status" xr:uid="{00000000-0004-0000-0100-000009000000}"/>
  </hyperlinks>
  <pageMargins left="0.511811024" right="0.511811024" top="0.78740157499999996" bottom="0.78740157499999996" header="0.31496062000000002" footer="0.31496062000000002"/>
  <pageSetup paperSize="9" scale="6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1"/>
  <sheetViews>
    <sheetView showGridLines="0" zoomScale="70" zoomScaleNormal="70" workbookViewId="0">
      <selection sqref="A1:A3"/>
    </sheetView>
  </sheetViews>
  <sheetFormatPr defaultColWidth="11.453125" defaultRowHeight="12.5"/>
  <cols>
    <col min="1" max="1" width="3.81640625" style="214" customWidth="1"/>
    <col min="2" max="2" width="2.54296875" style="214" bestFit="1" customWidth="1"/>
    <col min="3" max="3" width="20" style="214" customWidth="1"/>
    <col min="4" max="5" width="14.1796875" style="214" customWidth="1"/>
    <col min="6" max="6" width="17.453125" style="214" customWidth="1"/>
    <col min="7" max="7" width="4.54296875" style="214" bestFit="1" customWidth="1"/>
    <col min="8" max="8" width="5" style="214" bestFit="1" customWidth="1"/>
    <col min="9" max="9" width="32.453125" style="214" customWidth="1"/>
    <col min="10" max="10" width="1.81640625" style="214" customWidth="1"/>
    <col min="11" max="11" width="15" style="214" customWidth="1"/>
    <col min="12" max="13" width="17" style="214" customWidth="1"/>
    <col min="14" max="14" width="7.453125" style="214" customWidth="1"/>
    <col min="15" max="15" width="11.81640625" style="214" customWidth="1"/>
    <col min="16" max="16" width="13.81640625" style="214" customWidth="1"/>
    <col min="17" max="17" width="14.81640625" style="214" customWidth="1"/>
    <col min="18" max="23" width="7.453125" style="15" customWidth="1"/>
    <col min="24" max="249" width="11.453125" style="15"/>
    <col min="250" max="250" width="3.81640625" style="15" customWidth="1"/>
    <col min="251" max="251" width="2.54296875" style="15" bestFit="1" customWidth="1"/>
    <col min="252" max="252" width="20" style="15" customWidth="1"/>
    <col min="253" max="255" width="14.1796875" style="15" customWidth="1"/>
    <col min="256" max="257" width="7.453125" style="15" customWidth="1"/>
    <col min="258" max="258" width="16.81640625" style="15" customWidth="1"/>
    <col min="259" max="259" width="3" style="15" customWidth="1"/>
    <col min="260" max="279" width="7.453125" style="15" customWidth="1"/>
    <col min="280" max="505" width="11.453125" style="15"/>
    <col min="506" max="506" width="3.81640625" style="15" customWidth="1"/>
    <col min="507" max="507" width="2.54296875" style="15" bestFit="1" customWidth="1"/>
    <col min="508" max="508" width="20" style="15" customWidth="1"/>
    <col min="509" max="511" width="14.1796875" style="15" customWidth="1"/>
    <col min="512" max="513" width="7.453125" style="15" customWidth="1"/>
    <col min="514" max="514" width="16.81640625" style="15" customWidth="1"/>
    <col min="515" max="515" width="3" style="15" customWidth="1"/>
    <col min="516" max="535" width="7.453125" style="15" customWidth="1"/>
    <col min="536" max="761" width="11.453125" style="15"/>
    <col min="762" max="762" width="3.81640625" style="15" customWidth="1"/>
    <col min="763" max="763" width="2.54296875" style="15" bestFit="1" customWidth="1"/>
    <col min="764" max="764" width="20" style="15" customWidth="1"/>
    <col min="765" max="767" width="14.1796875" style="15" customWidth="1"/>
    <col min="768" max="769" width="7.453125" style="15" customWidth="1"/>
    <col min="770" max="770" width="16.81640625" style="15" customWidth="1"/>
    <col min="771" max="771" width="3" style="15" customWidth="1"/>
    <col min="772" max="791" width="7.453125" style="15" customWidth="1"/>
    <col min="792" max="1017" width="11.453125" style="15"/>
    <col min="1018" max="1018" width="3.81640625" style="15" customWidth="1"/>
    <col min="1019" max="1019" width="2.54296875" style="15" bestFit="1" customWidth="1"/>
    <col min="1020" max="1020" width="20" style="15" customWidth="1"/>
    <col min="1021" max="1023" width="14.1796875" style="15" customWidth="1"/>
    <col min="1024" max="1025" width="7.453125" style="15" customWidth="1"/>
    <col min="1026" max="1026" width="16.81640625" style="15" customWidth="1"/>
    <col min="1027" max="1027" width="3" style="15" customWidth="1"/>
    <col min="1028" max="1047" width="7.453125" style="15" customWidth="1"/>
    <col min="1048" max="1273" width="11.453125" style="15"/>
    <col min="1274" max="1274" width="3.81640625" style="15" customWidth="1"/>
    <col min="1275" max="1275" width="2.54296875" style="15" bestFit="1" customWidth="1"/>
    <col min="1276" max="1276" width="20" style="15" customWidth="1"/>
    <col min="1277" max="1279" width="14.1796875" style="15" customWidth="1"/>
    <col min="1280" max="1281" width="7.453125" style="15" customWidth="1"/>
    <col min="1282" max="1282" width="16.81640625" style="15" customWidth="1"/>
    <col min="1283" max="1283" width="3" style="15" customWidth="1"/>
    <col min="1284" max="1303" width="7.453125" style="15" customWidth="1"/>
    <col min="1304" max="1529" width="11.453125" style="15"/>
    <col min="1530" max="1530" width="3.81640625" style="15" customWidth="1"/>
    <col min="1531" max="1531" width="2.54296875" style="15" bestFit="1" customWidth="1"/>
    <col min="1532" max="1532" width="20" style="15" customWidth="1"/>
    <col min="1533" max="1535" width="14.1796875" style="15" customWidth="1"/>
    <col min="1536" max="1537" width="7.453125" style="15" customWidth="1"/>
    <col min="1538" max="1538" width="16.81640625" style="15" customWidth="1"/>
    <col min="1539" max="1539" width="3" style="15" customWidth="1"/>
    <col min="1540" max="1559" width="7.453125" style="15" customWidth="1"/>
    <col min="1560" max="1785" width="11.453125" style="15"/>
    <col min="1786" max="1786" width="3.81640625" style="15" customWidth="1"/>
    <col min="1787" max="1787" width="2.54296875" style="15" bestFit="1" customWidth="1"/>
    <col min="1788" max="1788" width="20" style="15" customWidth="1"/>
    <col min="1789" max="1791" width="14.1796875" style="15" customWidth="1"/>
    <col min="1792" max="1793" width="7.453125" style="15" customWidth="1"/>
    <col min="1794" max="1794" width="16.81640625" style="15" customWidth="1"/>
    <col min="1795" max="1795" width="3" style="15" customWidth="1"/>
    <col min="1796" max="1815" width="7.453125" style="15" customWidth="1"/>
    <col min="1816" max="2041" width="11.453125" style="15"/>
    <col min="2042" max="2042" width="3.81640625" style="15" customWidth="1"/>
    <col min="2043" max="2043" width="2.54296875" style="15" bestFit="1" customWidth="1"/>
    <col min="2044" max="2044" width="20" style="15" customWidth="1"/>
    <col min="2045" max="2047" width="14.1796875" style="15" customWidth="1"/>
    <col min="2048" max="2049" width="7.453125" style="15" customWidth="1"/>
    <col min="2050" max="2050" width="16.81640625" style="15" customWidth="1"/>
    <col min="2051" max="2051" width="3" style="15" customWidth="1"/>
    <col min="2052" max="2071" width="7.453125" style="15" customWidth="1"/>
    <col min="2072" max="2297" width="11.453125" style="15"/>
    <col min="2298" max="2298" width="3.81640625" style="15" customWidth="1"/>
    <col min="2299" max="2299" width="2.54296875" style="15" bestFit="1" customWidth="1"/>
    <col min="2300" max="2300" width="20" style="15" customWidth="1"/>
    <col min="2301" max="2303" width="14.1796875" style="15" customWidth="1"/>
    <col min="2304" max="2305" width="7.453125" style="15" customWidth="1"/>
    <col min="2306" max="2306" width="16.81640625" style="15" customWidth="1"/>
    <col min="2307" max="2307" width="3" style="15" customWidth="1"/>
    <col min="2308" max="2327" width="7.453125" style="15" customWidth="1"/>
    <col min="2328" max="2553" width="11.453125" style="15"/>
    <col min="2554" max="2554" width="3.81640625" style="15" customWidth="1"/>
    <col min="2555" max="2555" width="2.54296875" style="15" bestFit="1" customWidth="1"/>
    <col min="2556" max="2556" width="20" style="15" customWidth="1"/>
    <col min="2557" max="2559" width="14.1796875" style="15" customWidth="1"/>
    <col min="2560" max="2561" width="7.453125" style="15" customWidth="1"/>
    <col min="2562" max="2562" width="16.81640625" style="15" customWidth="1"/>
    <col min="2563" max="2563" width="3" style="15" customWidth="1"/>
    <col min="2564" max="2583" width="7.453125" style="15" customWidth="1"/>
    <col min="2584" max="2809" width="11.453125" style="15"/>
    <col min="2810" max="2810" width="3.81640625" style="15" customWidth="1"/>
    <col min="2811" max="2811" width="2.54296875" style="15" bestFit="1" customWidth="1"/>
    <col min="2812" max="2812" width="20" style="15" customWidth="1"/>
    <col min="2813" max="2815" width="14.1796875" style="15" customWidth="1"/>
    <col min="2816" max="2817" width="7.453125" style="15" customWidth="1"/>
    <col min="2818" max="2818" width="16.81640625" style="15" customWidth="1"/>
    <col min="2819" max="2819" width="3" style="15" customWidth="1"/>
    <col min="2820" max="2839" width="7.453125" style="15" customWidth="1"/>
    <col min="2840" max="3065" width="11.453125" style="15"/>
    <col min="3066" max="3066" width="3.81640625" style="15" customWidth="1"/>
    <col min="3067" max="3067" width="2.54296875" style="15" bestFit="1" customWidth="1"/>
    <col min="3068" max="3068" width="20" style="15" customWidth="1"/>
    <col min="3069" max="3071" width="14.1796875" style="15" customWidth="1"/>
    <col min="3072" max="3073" width="7.453125" style="15" customWidth="1"/>
    <col min="3074" max="3074" width="16.81640625" style="15" customWidth="1"/>
    <col min="3075" max="3075" width="3" style="15" customWidth="1"/>
    <col min="3076" max="3095" width="7.453125" style="15" customWidth="1"/>
    <col min="3096" max="3321" width="11.453125" style="15"/>
    <col min="3322" max="3322" width="3.81640625" style="15" customWidth="1"/>
    <col min="3323" max="3323" width="2.54296875" style="15" bestFit="1" customWidth="1"/>
    <col min="3324" max="3324" width="20" style="15" customWidth="1"/>
    <col min="3325" max="3327" width="14.1796875" style="15" customWidth="1"/>
    <col min="3328" max="3329" width="7.453125" style="15" customWidth="1"/>
    <col min="3330" max="3330" width="16.81640625" style="15" customWidth="1"/>
    <col min="3331" max="3331" width="3" style="15" customWidth="1"/>
    <col min="3332" max="3351" width="7.453125" style="15" customWidth="1"/>
    <col min="3352" max="3577" width="11.453125" style="15"/>
    <col min="3578" max="3578" width="3.81640625" style="15" customWidth="1"/>
    <col min="3579" max="3579" width="2.54296875" style="15" bestFit="1" customWidth="1"/>
    <col min="3580" max="3580" width="20" style="15" customWidth="1"/>
    <col min="3581" max="3583" width="14.1796875" style="15" customWidth="1"/>
    <col min="3584" max="3585" width="7.453125" style="15" customWidth="1"/>
    <col min="3586" max="3586" width="16.81640625" style="15" customWidth="1"/>
    <col min="3587" max="3587" width="3" style="15" customWidth="1"/>
    <col min="3588" max="3607" width="7.453125" style="15" customWidth="1"/>
    <col min="3608" max="3833" width="11.453125" style="15"/>
    <col min="3834" max="3834" width="3.81640625" style="15" customWidth="1"/>
    <col min="3835" max="3835" width="2.54296875" style="15" bestFit="1" customWidth="1"/>
    <col min="3836" max="3836" width="20" style="15" customWidth="1"/>
    <col min="3837" max="3839" width="14.1796875" style="15" customWidth="1"/>
    <col min="3840" max="3841" width="7.453125" style="15" customWidth="1"/>
    <col min="3842" max="3842" width="16.81640625" style="15" customWidth="1"/>
    <col min="3843" max="3843" width="3" style="15" customWidth="1"/>
    <col min="3844" max="3863" width="7.453125" style="15" customWidth="1"/>
    <col min="3864" max="4089" width="11.453125" style="15"/>
    <col min="4090" max="4090" width="3.81640625" style="15" customWidth="1"/>
    <col min="4091" max="4091" width="2.54296875" style="15" bestFit="1" customWidth="1"/>
    <col min="4092" max="4092" width="20" style="15" customWidth="1"/>
    <col min="4093" max="4095" width="14.1796875" style="15" customWidth="1"/>
    <col min="4096" max="4097" width="7.453125" style="15" customWidth="1"/>
    <col min="4098" max="4098" width="16.81640625" style="15" customWidth="1"/>
    <col min="4099" max="4099" width="3" style="15" customWidth="1"/>
    <col min="4100" max="4119" width="7.453125" style="15" customWidth="1"/>
    <col min="4120" max="4345" width="11.453125" style="15"/>
    <col min="4346" max="4346" width="3.81640625" style="15" customWidth="1"/>
    <col min="4347" max="4347" width="2.54296875" style="15" bestFit="1" customWidth="1"/>
    <col min="4348" max="4348" width="20" style="15" customWidth="1"/>
    <col min="4349" max="4351" width="14.1796875" style="15" customWidth="1"/>
    <col min="4352" max="4353" width="7.453125" style="15" customWidth="1"/>
    <col min="4354" max="4354" width="16.81640625" style="15" customWidth="1"/>
    <col min="4355" max="4355" width="3" style="15" customWidth="1"/>
    <col min="4356" max="4375" width="7.453125" style="15" customWidth="1"/>
    <col min="4376" max="4601" width="11.453125" style="15"/>
    <col min="4602" max="4602" width="3.81640625" style="15" customWidth="1"/>
    <col min="4603" max="4603" width="2.54296875" style="15" bestFit="1" customWidth="1"/>
    <col min="4604" max="4604" width="20" style="15" customWidth="1"/>
    <col min="4605" max="4607" width="14.1796875" style="15" customWidth="1"/>
    <col min="4608" max="4609" width="7.453125" style="15" customWidth="1"/>
    <col min="4610" max="4610" width="16.81640625" style="15" customWidth="1"/>
    <col min="4611" max="4611" width="3" style="15" customWidth="1"/>
    <col min="4612" max="4631" width="7.453125" style="15" customWidth="1"/>
    <col min="4632" max="4857" width="11.453125" style="15"/>
    <col min="4858" max="4858" width="3.81640625" style="15" customWidth="1"/>
    <col min="4859" max="4859" width="2.54296875" style="15" bestFit="1" customWidth="1"/>
    <col min="4860" max="4860" width="20" style="15" customWidth="1"/>
    <col min="4861" max="4863" width="14.1796875" style="15" customWidth="1"/>
    <col min="4864" max="4865" width="7.453125" style="15" customWidth="1"/>
    <col min="4866" max="4866" width="16.81640625" style="15" customWidth="1"/>
    <col min="4867" max="4867" width="3" style="15" customWidth="1"/>
    <col min="4868" max="4887" width="7.453125" style="15" customWidth="1"/>
    <col min="4888" max="5113" width="11.453125" style="15"/>
    <col min="5114" max="5114" width="3.81640625" style="15" customWidth="1"/>
    <col min="5115" max="5115" width="2.54296875" style="15" bestFit="1" customWidth="1"/>
    <col min="5116" max="5116" width="20" style="15" customWidth="1"/>
    <col min="5117" max="5119" width="14.1796875" style="15" customWidth="1"/>
    <col min="5120" max="5121" width="7.453125" style="15" customWidth="1"/>
    <col min="5122" max="5122" width="16.81640625" style="15" customWidth="1"/>
    <col min="5123" max="5123" width="3" style="15" customWidth="1"/>
    <col min="5124" max="5143" width="7.453125" style="15" customWidth="1"/>
    <col min="5144" max="5369" width="11.453125" style="15"/>
    <col min="5370" max="5370" width="3.81640625" style="15" customWidth="1"/>
    <col min="5371" max="5371" width="2.54296875" style="15" bestFit="1" customWidth="1"/>
    <col min="5372" max="5372" width="20" style="15" customWidth="1"/>
    <col min="5373" max="5375" width="14.1796875" style="15" customWidth="1"/>
    <col min="5376" max="5377" width="7.453125" style="15" customWidth="1"/>
    <col min="5378" max="5378" width="16.81640625" style="15" customWidth="1"/>
    <col min="5379" max="5379" width="3" style="15" customWidth="1"/>
    <col min="5380" max="5399" width="7.453125" style="15" customWidth="1"/>
    <col min="5400" max="5625" width="11.453125" style="15"/>
    <col min="5626" max="5626" width="3.81640625" style="15" customWidth="1"/>
    <col min="5627" max="5627" width="2.54296875" style="15" bestFit="1" customWidth="1"/>
    <col min="5628" max="5628" width="20" style="15" customWidth="1"/>
    <col min="5629" max="5631" width="14.1796875" style="15" customWidth="1"/>
    <col min="5632" max="5633" width="7.453125" style="15" customWidth="1"/>
    <col min="5634" max="5634" width="16.81640625" style="15" customWidth="1"/>
    <col min="5635" max="5635" width="3" style="15" customWidth="1"/>
    <col min="5636" max="5655" width="7.453125" style="15" customWidth="1"/>
    <col min="5656" max="5881" width="11.453125" style="15"/>
    <col min="5882" max="5882" width="3.81640625" style="15" customWidth="1"/>
    <col min="5883" max="5883" width="2.54296875" style="15" bestFit="1" customWidth="1"/>
    <col min="5884" max="5884" width="20" style="15" customWidth="1"/>
    <col min="5885" max="5887" width="14.1796875" style="15" customWidth="1"/>
    <col min="5888" max="5889" width="7.453125" style="15" customWidth="1"/>
    <col min="5890" max="5890" width="16.81640625" style="15" customWidth="1"/>
    <col min="5891" max="5891" width="3" style="15" customWidth="1"/>
    <col min="5892" max="5911" width="7.453125" style="15" customWidth="1"/>
    <col min="5912" max="6137" width="11.453125" style="15"/>
    <col min="6138" max="6138" width="3.81640625" style="15" customWidth="1"/>
    <col min="6139" max="6139" width="2.54296875" style="15" bestFit="1" customWidth="1"/>
    <col min="6140" max="6140" width="20" style="15" customWidth="1"/>
    <col min="6141" max="6143" width="14.1796875" style="15" customWidth="1"/>
    <col min="6144" max="6145" width="7.453125" style="15" customWidth="1"/>
    <col min="6146" max="6146" width="16.81640625" style="15" customWidth="1"/>
    <col min="6147" max="6147" width="3" style="15" customWidth="1"/>
    <col min="6148" max="6167" width="7.453125" style="15" customWidth="1"/>
    <col min="6168" max="6393" width="11.453125" style="15"/>
    <col min="6394" max="6394" width="3.81640625" style="15" customWidth="1"/>
    <col min="6395" max="6395" width="2.54296875" style="15" bestFit="1" customWidth="1"/>
    <col min="6396" max="6396" width="20" style="15" customWidth="1"/>
    <col min="6397" max="6399" width="14.1796875" style="15" customWidth="1"/>
    <col min="6400" max="6401" width="7.453125" style="15" customWidth="1"/>
    <col min="6402" max="6402" width="16.81640625" style="15" customWidth="1"/>
    <col min="6403" max="6403" width="3" style="15" customWidth="1"/>
    <col min="6404" max="6423" width="7.453125" style="15" customWidth="1"/>
    <col min="6424" max="6649" width="11.453125" style="15"/>
    <col min="6650" max="6650" width="3.81640625" style="15" customWidth="1"/>
    <col min="6651" max="6651" width="2.54296875" style="15" bestFit="1" customWidth="1"/>
    <col min="6652" max="6652" width="20" style="15" customWidth="1"/>
    <col min="6653" max="6655" width="14.1796875" style="15" customWidth="1"/>
    <col min="6656" max="6657" width="7.453125" style="15" customWidth="1"/>
    <col min="6658" max="6658" width="16.81640625" style="15" customWidth="1"/>
    <col min="6659" max="6659" width="3" style="15" customWidth="1"/>
    <col min="6660" max="6679" width="7.453125" style="15" customWidth="1"/>
    <col min="6680" max="6905" width="11.453125" style="15"/>
    <col min="6906" max="6906" width="3.81640625" style="15" customWidth="1"/>
    <col min="6907" max="6907" width="2.54296875" style="15" bestFit="1" customWidth="1"/>
    <col min="6908" max="6908" width="20" style="15" customWidth="1"/>
    <col min="6909" max="6911" width="14.1796875" style="15" customWidth="1"/>
    <col min="6912" max="6913" width="7.453125" style="15" customWidth="1"/>
    <col min="6914" max="6914" width="16.81640625" style="15" customWidth="1"/>
    <col min="6915" max="6915" width="3" style="15" customWidth="1"/>
    <col min="6916" max="6935" width="7.453125" style="15" customWidth="1"/>
    <col min="6936" max="7161" width="11.453125" style="15"/>
    <col min="7162" max="7162" width="3.81640625" style="15" customWidth="1"/>
    <col min="7163" max="7163" width="2.54296875" style="15" bestFit="1" customWidth="1"/>
    <col min="7164" max="7164" width="20" style="15" customWidth="1"/>
    <col min="7165" max="7167" width="14.1796875" style="15" customWidth="1"/>
    <col min="7168" max="7169" width="7.453125" style="15" customWidth="1"/>
    <col min="7170" max="7170" width="16.81640625" style="15" customWidth="1"/>
    <col min="7171" max="7171" width="3" style="15" customWidth="1"/>
    <col min="7172" max="7191" width="7.453125" style="15" customWidth="1"/>
    <col min="7192" max="7417" width="11.453125" style="15"/>
    <col min="7418" max="7418" width="3.81640625" style="15" customWidth="1"/>
    <col min="7419" max="7419" width="2.54296875" style="15" bestFit="1" customWidth="1"/>
    <col min="7420" max="7420" width="20" style="15" customWidth="1"/>
    <col min="7421" max="7423" width="14.1796875" style="15" customWidth="1"/>
    <col min="7424" max="7425" width="7.453125" style="15" customWidth="1"/>
    <col min="7426" max="7426" width="16.81640625" style="15" customWidth="1"/>
    <col min="7427" max="7427" width="3" style="15" customWidth="1"/>
    <col min="7428" max="7447" width="7.453125" style="15" customWidth="1"/>
    <col min="7448" max="7673" width="11.453125" style="15"/>
    <col min="7674" max="7674" width="3.81640625" style="15" customWidth="1"/>
    <col min="7675" max="7675" width="2.54296875" style="15" bestFit="1" customWidth="1"/>
    <col min="7676" max="7676" width="20" style="15" customWidth="1"/>
    <col min="7677" max="7679" width="14.1796875" style="15" customWidth="1"/>
    <col min="7680" max="7681" width="7.453125" style="15" customWidth="1"/>
    <col min="7682" max="7682" width="16.81640625" style="15" customWidth="1"/>
    <col min="7683" max="7683" width="3" style="15" customWidth="1"/>
    <col min="7684" max="7703" width="7.453125" style="15" customWidth="1"/>
    <col min="7704" max="7929" width="11.453125" style="15"/>
    <col min="7930" max="7930" width="3.81640625" style="15" customWidth="1"/>
    <col min="7931" max="7931" width="2.54296875" style="15" bestFit="1" customWidth="1"/>
    <col min="7932" max="7932" width="20" style="15" customWidth="1"/>
    <col min="7933" max="7935" width="14.1796875" style="15" customWidth="1"/>
    <col min="7936" max="7937" width="7.453125" style="15" customWidth="1"/>
    <col min="7938" max="7938" width="16.81640625" style="15" customWidth="1"/>
    <col min="7939" max="7939" width="3" style="15" customWidth="1"/>
    <col min="7940" max="7959" width="7.453125" style="15" customWidth="1"/>
    <col min="7960" max="8185" width="11.453125" style="15"/>
    <col min="8186" max="8186" width="3.81640625" style="15" customWidth="1"/>
    <col min="8187" max="8187" width="2.54296875" style="15" bestFit="1" customWidth="1"/>
    <col min="8188" max="8188" width="20" style="15" customWidth="1"/>
    <col min="8189" max="8191" width="14.1796875" style="15" customWidth="1"/>
    <col min="8192" max="8193" width="7.453125" style="15" customWidth="1"/>
    <col min="8194" max="8194" width="16.81640625" style="15" customWidth="1"/>
    <col min="8195" max="8195" width="3" style="15" customWidth="1"/>
    <col min="8196" max="8215" width="7.453125" style="15" customWidth="1"/>
    <col min="8216" max="8441" width="11.453125" style="15"/>
    <col min="8442" max="8442" width="3.81640625" style="15" customWidth="1"/>
    <col min="8443" max="8443" width="2.54296875" style="15" bestFit="1" customWidth="1"/>
    <col min="8444" max="8444" width="20" style="15" customWidth="1"/>
    <col min="8445" max="8447" width="14.1796875" style="15" customWidth="1"/>
    <col min="8448" max="8449" width="7.453125" style="15" customWidth="1"/>
    <col min="8450" max="8450" width="16.81640625" style="15" customWidth="1"/>
    <col min="8451" max="8451" width="3" style="15" customWidth="1"/>
    <col min="8452" max="8471" width="7.453125" style="15" customWidth="1"/>
    <col min="8472" max="8697" width="11.453125" style="15"/>
    <col min="8698" max="8698" width="3.81640625" style="15" customWidth="1"/>
    <col min="8699" max="8699" width="2.54296875" style="15" bestFit="1" customWidth="1"/>
    <col min="8700" max="8700" width="20" style="15" customWidth="1"/>
    <col min="8701" max="8703" width="14.1796875" style="15" customWidth="1"/>
    <col min="8704" max="8705" width="7.453125" style="15" customWidth="1"/>
    <col min="8706" max="8706" width="16.81640625" style="15" customWidth="1"/>
    <col min="8707" max="8707" width="3" style="15" customWidth="1"/>
    <col min="8708" max="8727" width="7.453125" style="15" customWidth="1"/>
    <col min="8728" max="8953" width="11.453125" style="15"/>
    <col min="8954" max="8954" width="3.81640625" style="15" customWidth="1"/>
    <col min="8955" max="8955" width="2.54296875" style="15" bestFit="1" customWidth="1"/>
    <col min="8956" max="8956" width="20" style="15" customWidth="1"/>
    <col min="8957" max="8959" width="14.1796875" style="15" customWidth="1"/>
    <col min="8960" max="8961" width="7.453125" style="15" customWidth="1"/>
    <col min="8962" max="8962" width="16.81640625" style="15" customWidth="1"/>
    <col min="8963" max="8963" width="3" style="15" customWidth="1"/>
    <col min="8964" max="8983" width="7.453125" style="15" customWidth="1"/>
    <col min="8984" max="9209" width="11.453125" style="15"/>
    <col min="9210" max="9210" width="3.81640625" style="15" customWidth="1"/>
    <col min="9211" max="9211" width="2.54296875" style="15" bestFit="1" customWidth="1"/>
    <col min="9212" max="9212" width="20" style="15" customWidth="1"/>
    <col min="9213" max="9215" width="14.1796875" style="15" customWidth="1"/>
    <col min="9216" max="9217" width="7.453125" style="15" customWidth="1"/>
    <col min="9218" max="9218" width="16.81640625" style="15" customWidth="1"/>
    <col min="9219" max="9219" width="3" style="15" customWidth="1"/>
    <col min="9220" max="9239" width="7.453125" style="15" customWidth="1"/>
    <col min="9240" max="9465" width="11.453125" style="15"/>
    <col min="9466" max="9466" width="3.81640625" style="15" customWidth="1"/>
    <col min="9467" max="9467" width="2.54296875" style="15" bestFit="1" customWidth="1"/>
    <col min="9468" max="9468" width="20" style="15" customWidth="1"/>
    <col min="9469" max="9471" width="14.1796875" style="15" customWidth="1"/>
    <col min="9472" max="9473" width="7.453125" style="15" customWidth="1"/>
    <col min="9474" max="9474" width="16.81640625" style="15" customWidth="1"/>
    <col min="9475" max="9475" width="3" style="15" customWidth="1"/>
    <col min="9476" max="9495" width="7.453125" style="15" customWidth="1"/>
    <col min="9496" max="9721" width="11.453125" style="15"/>
    <col min="9722" max="9722" width="3.81640625" style="15" customWidth="1"/>
    <col min="9723" max="9723" width="2.54296875" style="15" bestFit="1" customWidth="1"/>
    <col min="9724" max="9724" width="20" style="15" customWidth="1"/>
    <col min="9725" max="9727" width="14.1796875" style="15" customWidth="1"/>
    <col min="9728" max="9729" width="7.453125" style="15" customWidth="1"/>
    <col min="9730" max="9730" width="16.81640625" style="15" customWidth="1"/>
    <col min="9731" max="9731" width="3" style="15" customWidth="1"/>
    <col min="9732" max="9751" width="7.453125" style="15" customWidth="1"/>
    <col min="9752" max="9977" width="11.453125" style="15"/>
    <col min="9978" max="9978" width="3.81640625" style="15" customWidth="1"/>
    <col min="9979" max="9979" width="2.54296875" style="15" bestFit="1" customWidth="1"/>
    <col min="9980" max="9980" width="20" style="15" customWidth="1"/>
    <col min="9981" max="9983" width="14.1796875" style="15" customWidth="1"/>
    <col min="9984" max="9985" width="7.453125" style="15" customWidth="1"/>
    <col min="9986" max="9986" width="16.81640625" style="15" customWidth="1"/>
    <col min="9987" max="9987" width="3" style="15" customWidth="1"/>
    <col min="9988" max="10007" width="7.453125" style="15" customWidth="1"/>
    <col min="10008" max="10233" width="11.453125" style="15"/>
    <col min="10234" max="10234" width="3.81640625" style="15" customWidth="1"/>
    <col min="10235" max="10235" width="2.54296875" style="15" bestFit="1" customWidth="1"/>
    <col min="10236" max="10236" width="20" style="15" customWidth="1"/>
    <col min="10237" max="10239" width="14.1796875" style="15" customWidth="1"/>
    <col min="10240" max="10241" width="7.453125" style="15" customWidth="1"/>
    <col min="10242" max="10242" width="16.81640625" style="15" customWidth="1"/>
    <col min="10243" max="10243" width="3" style="15" customWidth="1"/>
    <col min="10244" max="10263" width="7.453125" style="15" customWidth="1"/>
    <col min="10264" max="10489" width="11.453125" style="15"/>
    <col min="10490" max="10490" width="3.81640625" style="15" customWidth="1"/>
    <col min="10491" max="10491" width="2.54296875" style="15" bestFit="1" customWidth="1"/>
    <col min="10492" max="10492" width="20" style="15" customWidth="1"/>
    <col min="10493" max="10495" width="14.1796875" style="15" customWidth="1"/>
    <col min="10496" max="10497" width="7.453125" style="15" customWidth="1"/>
    <col min="10498" max="10498" width="16.81640625" style="15" customWidth="1"/>
    <col min="10499" max="10499" width="3" style="15" customWidth="1"/>
    <col min="10500" max="10519" width="7.453125" style="15" customWidth="1"/>
    <col min="10520" max="10745" width="11.453125" style="15"/>
    <col min="10746" max="10746" width="3.81640625" style="15" customWidth="1"/>
    <col min="10747" max="10747" width="2.54296875" style="15" bestFit="1" customWidth="1"/>
    <col min="10748" max="10748" width="20" style="15" customWidth="1"/>
    <col min="10749" max="10751" width="14.1796875" style="15" customWidth="1"/>
    <col min="10752" max="10753" width="7.453125" style="15" customWidth="1"/>
    <col min="10754" max="10754" width="16.81640625" style="15" customWidth="1"/>
    <col min="10755" max="10755" width="3" style="15" customWidth="1"/>
    <col min="10756" max="10775" width="7.453125" style="15" customWidth="1"/>
    <col min="10776" max="11001" width="11.453125" style="15"/>
    <col min="11002" max="11002" width="3.81640625" style="15" customWidth="1"/>
    <col min="11003" max="11003" width="2.54296875" style="15" bestFit="1" customWidth="1"/>
    <col min="11004" max="11004" width="20" style="15" customWidth="1"/>
    <col min="11005" max="11007" width="14.1796875" style="15" customWidth="1"/>
    <col min="11008" max="11009" width="7.453125" style="15" customWidth="1"/>
    <col min="11010" max="11010" width="16.81640625" style="15" customWidth="1"/>
    <col min="11011" max="11011" width="3" style="15" customWidth="1"/>
    <col min="11012" max="11031" width="7.453125" style="15" customWidth="1"/>
    <col min="11032" max="11257" width="11.453125" style="15"/>
    <col min="11258" max="11258" width="3.81640625" style="15" customWidth="1"/>
    <col min="11259" max="11259" width="2.54296875" style="15" bestFit="1" customWidth="1"/>
    <col min="11260" max="11260" width="20" style="15" customWidth="1"/>
    <col min="11261" max="11263" width="14.1796875" style="15" customWidth="1"/>
    <col min="11264" max="11265" width="7.453125" style="15" customWidth="1"/>
    <col min="11266" max="11266" width="16.81640625" style="15" customWidth="1"/>
    <col min="11267" max="11267" width="3" style="15" customWidth="1"/>
    <col min="11268" max="11287" width="7.453125" style="15" customWidth="1"/>
    <col min="11288" max="11513" width="11.453125" style="15"/>
    <col min="11514" max="11514" width="3.81640625" style="15" customWidth="1"/>
    <col min="11515" max="11515" width="2.54296875" style="15" bestFit="1" customWidth="1"/>
    <col min="11516" max="11516" width="20" style="15" customWidth="1"/>
    <col min="11517" max="11519" width="14.1796875" style="15" customWidth="1"/>
    <col min="11520" max="11521" width="7.453125" style="15" customWidth="1"/>
    <col min="11522" max="11522" width="16.81640625" style="15" customWidth="1"/>
    <col min="11523" max="11523" width="3" style="15" customWidth="1"/>
    <col min="11524" max="11543" width="7.453125" style="15" customWidth="1"/>
    <col min="11544" max="11769" width="11.453125" style="15"/>
    <col min="11770" max="11770" width="3.81640625" style="15" customWidth="1"/>
    <col min="11771" max="11771" width="2.54296875" style="15" bestFit="1" customWidth="1"/>
    <col min="11772" max="11772" width="20" style="15" customWidth="1"/>
    <col min="11773" max="11775" width="14.1796875" style="15" customWidth="1"/>
    <col min="11776" max="11777" width="7.453125" style="15" customWidth="1"/>
    <col min="11778" max="11778" width="16.81640625" style="15" customWidth="1"/>
    <col min="11779" max="11779" width="3" style="15" customWidth="1"/>
    <col min="11780" max="11799" width="7.453125" style="15" customWidth="1"/>
    <col min="11800" max="12025" width="11.453125" style="15"/>
    <col min="12026" max="12026" width="3.81640625" style="15" customWidth="1"/>
    <col min="12027" max="12027" width="2.54296875" style="15" bestFit="1" customWidth="1"/>
    <col min="12028" max="12028" width="20" style="15" customWidth="1"/>
    <col min="12029" max="12031" width="14.1796875" style="15" customWidth="1"/>
    <col min="12032" max="12033" width="7.453125" style="15" customWidth="1"/>
    <col min="12034" max="12034" width="16.81640625" style="15" customWidth="1"/>
    <col min="12035" max="12035" width="3" style="15" customWidth="1"/>
    <col min="12036" max="12055" width="7.453125" style="15" customWidth="1"/>
    <col min="12056" max="12281" width="11.453125" style="15"/>
    <col min="12282" max="12282" width="3.81640625" style="15" customWidth="1"/>
    <col min="12283" max="12283" width="2.54296875" style="15" bestFit="1" customWidth="1"/>
    <col min="12284" max="12284" width="20" style="15" customWidth="1"/>
    <col min="12285" max="12287" width="14.1796875" style="15" customWidth="1"/>
    <col min="12288" max="12289" width="7.453125" style="15" customWidth="1"/>
    <col min="12290" max="12290" width="16.81640625" style="15" customWidth="1"/>
    <col min="12291" max="12291" width="3" style="15" customWidth="1"/>
    <col min="12292" max="12311" width="7.453125" style="15" customWidth="1"/>
    <col min="12312" max="12537" width="11.453125" style="15"/>
    <col min="12538" max="12538" width="3.81640625" style="15" customWidth="1"/>
    <col min="12539" max="12539" width="2.54296875" style="15" bestFit="1" customWidth="1"/>
    <col min="12540" max="12540" width="20" style="15" customWidth="1"/>
    <col min="12541" max="12543" width="14.1796875" style="15" customWidth="1"/>
    <col min="12544" max="12545" width="7.453125" style="15" customWidth="1"/>
    <col min="12546" max="12546" width="16.81640625" style="15" customWidth="1"/>
    <col min="12547" max="12547" width="3" style="15" customWidth="1"/>
    <col min="12548" max="12567" width="7.453125" style="15" customWidth="1"/>
    <col min="12568" max="12793" width="11.453125" style="15"/>
    <col min="12794" max="12794" width="3.81640625" style="15" customWidth="1"/>
    <col min="12795" max="12795" width="2.54296875" style="15" bestFit="1" customWidth="1"/>
    <col min="12796" max="12796" width="20" style="15" customWidth="1"/>
    <col min="12797" max="12799" width="14.1796875" style="15" customWidth="1"/>
    <col min="12800" max="12801" width="7.453125" style="15" customWidth="1"/>
    <col min="12802" max="12802" width="16.81640625" style="15" customWidth="1"/>
    <col min="12803" max="12803" width="3" style="15" customWidth="1"/>
    <col min="12804" max="12823" width="7.453125" style="15" customWidth="1"/>
    <col min="12824" max="13049" width="11.453125" style="15"/>
    <col min="13050" max="13050" width="3.81640625" style="15" customWidth="1"/>
    <col min="13051" max="13051" width="2.54296875" style="15" bestFit="1" customWidth="1"/>
    <col min="13052" max="13052" width="20" style="15" customWidth="1"/>
    <col min="13053" max="13055" width="14.1796875" style="15" customWidth="1"/>
    <col min="13056" max="13057" width="7.453125" style="15" customWidth="1"/>
    <col min="13058" max="13058" width="16.81640625" style="15" customWidth="1"/>
    <col min="13059" max="13059" width="3" style="15" customWidth="1"/>
    <col min="13060" max="13079" width="7.453125" style="15" customWidth="1"/>
    <col min="13080" max="13305" width="11.453125" style="15"/>
    <col min="13306" max="13306" width="3.81640625" style="15" customWidth="1"/>
    <col min="13307" max="13307" width="2.54296875" style="15" bestFit="1" customWidth="1"/>
    <col min="13308" max="13308" width="20" style="15" customWidth="1"/>
    <col min="13309" max="13311" width="14.1796875" style="15" customWidth="1"/>
    <col min="13312" max="13313" width="7.453125" style="15" customWidth="1"/>
    <col min="13314" max="13314" width="16.81640625" style="15" customWidth="1"/>
    <col min="13315" max="13315" width="3" style="15" customWidth="1"/>
    <col min="13316" max="13335" width="7.453125" style="15" customWidth="1"/>
    <col min="13336" max="13561" width="11.453125" style="15"/>
    <col min="13562" max="13562" width="3.81640625" style="15" customWidth="1"/>
    <col min="13563" max="13563" width="2.54296875" style="15" bestFit="1" customWidth="1"/>
    <col min="13564" max="13564" width="20" style="15" customWidth="1"/>
    <col min="13565" max="13567" width="14.1796875" style="15" customWidth="1"/>
    <col min="13568" max="13569" width="7.453125" style="15" customWidth="1"/>
    <col min="13570" max="13570" width="16.81640625" style="15" customWidth="1"/>
    <col min="13571" max="13571" width="3" style="15" customWidth="1"/>
    <col min="13572" max="13591" width="7.453125" style="15" customWidth="1"/>
    <col min="13592" max="13817" width="11.453125" style="15"/>
    <col min="13818" max="13818" width="3.81640625" style="15" customWidth="1"/>
    <col min="13819" max="13819" width="2.54296875" style="15" bestFit="1" customWidth="1"/>
    <col min="13820" max="13820" width="20" style="15" customWidth="1"/>
    <col min="13821" max="13823" width="14.1796875" style="15" customWidth="1"/>
    <col min="13824" max="13825" width="7.453125" style="15" customWidth="1"/>
    <col min="13826" max="13826" width="16.81640625" style="15" customWidth="1"/>
    <col min="13827" max="13827" width="3" style="15" customWidth="1"/>
    <col min="13828" max="13847" width="7.453125" style="15" customWidth="1"/>
    <col min="13848" max="14073" width="11.453125" style="15"/>
    <col min="14074" max="14074" width="3.81640625" style="15" customWidth="1"/>
    <col min="14075" max="14075" width="2.54296875" style="15" bestFit="1" customWidth="1"/>
    <col min="14076" max="14076" width="20" style="15" customWidth="1"/>
    <col min="14077" max="14079" width="14.1796875" style="15" customWidth="1"/>
    <col min="14080" max="14081" width="7.453125" style="15" customWidth="1"/>
    <col min="14082" max="14082" width="16.81640625" style="15" customWidth="1"/>
    <col min="14083" max="14083" width="3" style="15" customWidth="1"/>
    <col min="14084" max="14103" width="7.453125" style="15" customWidth="1"/>
    <col min="14104" max="14329" width="11.453125" style="15"/>
    <col min="14330" max="14330" width="3.81640625" style="15" customWidth="1"/>
    <col min="14331" max="14331" width="2.54296875" style="15" bestFit="1" customWidth="1"/>
    <col min="14332" max="14332" width="20" style="15" customWidth="1"/>
    <col min="14333" max="14335" width="14.1796875" style="15" customWidth="1"/>
    <col min="14336" max="14337" width="7.453125" style="15" customWidth="1"/>
    <col min="14338" max="14338" width="16.81640625" style="15" customWidth="1"/>
    <col min="14339" max="14339" width="3" style="15" customWidth="1"/>
    <col min="14340" max="14359" width="7.453125" style="15" customWidth="1"/>
    <col min="14360" max="14585" width="11.453125" style="15"/>
    <col min="14586" max="14586" width="3.81640625" style="15" customWidth="1"/>
    <col min="14587" max="14587" width="2.54296875" style="15" bestFit="1" customWidth="1"/>
    <col min="14588" max="14588" width="20" style="15" customWidth="1"/>
    <col min="14589" max="14591" width="14.1796875" style="15" customWidth="1"/>
    <col min="14592" max="14593" width="7.453125" style="15" customWidth="1"/>
    <col min="14594" max="14594" width="16.81640625" style="15" customWidth="1"/>
    <col min="14595" max="14595" width="3" style="15" customWidth="1"/>
    <col min="14596" max="14615" width="7.453125" style="15" customWidth="1"/>
    <col min="14616" max="14841" width="11.453125" style="15"/>
    <col min="14842" max="14842" width="3.81640625" style="15" customWidth="1"/>
    <col min="14843" max="14843" width="2.54296875" style="15" bestFit="1" customWidth="1"/>
    <col min="14844" max="14844" width="20" style="15" customWidth="1"/>
    <col min="14845" max="14847" width="14.1796875" style="15" customWidth="1"/>
    <col min="14848" max="14849" width="7.453125" style="15" customWidth="1"/>
    <col min="14850" max="14850" width="16.81640625" style="15" customWidth="1"/>
    <col min="14851" max="14851" width="3" style="15" customWidth="1"/>
    <col min="14852" max="14871" width="7.453125" style="15" customWidth="1"/>
    <col min="14872" max="15097" width="11.453125" style="15"/>
    <col min="15098" max="15098" width="3.81640625" style="15" customWidth="1"/>
    <col min="15099" max="15099" width="2.54296875" style="15" bestFit="1" customWidth="1"/>
    <col min="15100" max="15100" width="20" style="15" customWidth="1"/>
    <col min="15101" max="15103" width="14.1796875" style="15" customWidth="1"/>
    <col min="15104" max="15105" width="7.453125" style="15" customWidth="1"/>
    <col min="15106" max="15106" width="16.81640625" style="15" customWidth="1"/>
    <col min="15107" max="15107" width="3" style="15" customWidth="1"/>
    <col min="15108" max="15127" width="7.453125" style="15" customWidth="1"/>
    <col min="15128" max="15353" width="11.453125" style="15"/>
    <col min="15354" max="15354" width="3.81640625" style="15" customWidth="1"/>
    <col min="15355" max="15355" width="2.54296875" style="15" bestFit="1" customWidth="1"/>
    <col min="15356" max="15356" width="20" style="15" customWidth="1"/>
    <col min="15357" max="15359" width="14.1796875" style="15" customWidth="1"/>
    <col min="15360" max="15361" width="7.453125" style="15" customWidth="1"/>
    <col min="15362" max="15362" width="16.81640625" style="15" customWidth="1"/>
    <col min="15363" max="15363" width="3" style="15" customWidth="1"/>
    <col min="15364" max="15383" width="7.453125" style="15" customWidth="1"/>
    <col min="15384" max="15609" width="11.453125" style="15"/>
    <col min="15610" max="15610" width="3.81640625" style="15" customWidth="1"/>
    <col min="15611" max="15611" width="2.54296875" style="15" bestFit="1" customWidth="1"/>
    <col min="15612" max="15612" width="20" style="15" customWidth="1"/>
    <col min="15613" max="15615" width="14.1796875" style="15" customWidth="1"/>
    <col min="15616" max="15617" width="7.453125" style="15" customWidth="1"/>
    <col min="15618" max="15618" width="16.81640625" style="15" customWidth="1"/>
    <col min="15619" max="15619" width="3" style="15" customWidth="1"/>
    <col min="15620" max="15639" width="7.453125" style="15" customWidth="1"/>
    <col min="15640" max="15865" width="11.453125" style="15"/>
    <col min="15866" max="15866" width="3.81640625" style="15" customWidth="1"/>
    <col min="15867" max="15867" width="2.54296875" style="15" bestFit="1" customWidth="1"/>
    <col min="15868" max="15868" width="20" style="15" customWidth="1"/>
    <col min="15869" max="15871" width="14.1796875" style="15" customWidth="1"/>
    <col min="15872" max="15873" width="7.453125" style="15" customWidth="1"/>
    <col min="15874" max="15874" width="16.81640625" style="15" customWidth="1"/>
    <col min="15875" max="15875" width="3" style="15" customWidth="1"/>
    <col min="15876" max="15895" width="7.453125" style="15" customWidth="1"/>
    <col min="15896" max="16121" width="11.453125" style="15"/>
    <col min="16122" max="16122" width="3.81640625" style="15" customWidth="1"/>
    <col min="16123" max="16123" width="2.54296875" style="15" bestFit="1" customWidth="1"/>
    <col min="16124" max="16124" width="20" style="15" customWidth="1"/>
    <col min="16125" max="16127" width="14.1796875" style="15" customWidth="1"/>
    <col min="16128" max="16129" width="7.453125" style="15" customWidth="1"/>
    <col min="16130" max="16130" width="16.81640625" style="15" customWidth="1"/>
    <col min="16131" max="16131" width="3" style="15" customWidth="1"/>
    <col min="16132" max="16151" width="7.453125" style="15" customWidth="1"/>
    <col min="16152" max="16384" width="11.453125" style="15"/>
  </cols>
  <sheetData>
    <row r="1" spans="1:19" ht="16" customHeight="1">
      <c r="A1" s="262"/>
      <c r="B1" s="266" t="s">
        <v>29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71" t="s">
        <v>30</v>
      </c>
      <c r="O1" s="142"/>
      <c r="P1" s="71"/>
      <c r="Q1" s="71"/>
      <c r="R1" s="263"/>
      <c r="S1" s="14"/>
    </row>
    <row r="2" spans="1:19" ht="16" customHeight="1">
      <c r="A2" s="262"/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71" t="s">
        <v>31</v>
      </c>
      <c r="O2" s="142"/>
      <c r="P2" s="71"/>
      <c r="Q2" s="71"/>
      <c r="R2" s="263"/>
      <c r="S2" s="14"/>
    </row>
    <row r="3" spans="1:19" ht="16" customHeight="1" thickBot="1">
      <c r="A3" s="262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72" t="s">
        <v>32</v>
      </c>
      <c r="O3" s="143"/>
      <c r="P3" s="72"/>
      <c r="Q3" s="72"/>
      <c r="R3" s="263"/>
      <c r="S3" s="14"/>
    </row>
    <row r="4" spans="1:19" ht="5.25" customHeight="1">
      <c r="A4" s="211"/>
      <c r="B4" s="73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194"/>
      <c r="R4" s="16"/>
      <c r="S4" s="14"/>
    </row>
    <row r="5" spans="1:19" s="19" customFormat="1" ht="13.5" customHeight="1">
      <c r="A5" s="212"/>
      <c r="B5" s="264" t="s">
        <v>33</v>
      </c>
      <c r="C5" s="265"/>
      <c r="D5" s="265"/>
      <c r="E5" s="192"/>
      <c r="F5" s="75"/>
      <c r="G5" s="75"/>
      <c r="H5" s="75"/>
      <c r="I5" s="76" t="s">
        <v>34</v>
      </c>
      <c r="J5" s="76"/>
      <c r="K5" s="192" t="s">
        <v>35</v>
      </c>
      <c r="L5" s="192"/>
      <c r="M5" s="192"/>
      <c r="N5" s="192" t="s">
        <v>36</v>
      </c>
      <c r="O5" s="192"/>
      <c r="P5" s="192"/>
      <c r="Q5" s="195"/>
      <c r="R5" s="17"/>
      <c r="S5" s="18"/>
    </row>
    <row r="6" spans="1:19" s="19" customFormat="1" ht="5.25" customHeight="1" thickBot="1">
      <c r="A6" s="212"/>
      <c r="B6" s="77"/>
      <c r="C6" s="78"/>
      <c r="D6" s="79"/>
      <c r="E6" s="79"/>
      <c r="F6" s="79"/>
      <c r="G6" s="79"/>
      <c r="H6" s="79"/>
      <c r="I6" s="79"/>
      <c r="J6" s="110"/>
      <c r="K6" s="80"/>
      <c r="L6" s="80"/>
      <c r="M6" s="80"/>
      <c r="N6" s="80"/>
      <c r="O6" s="79"/>
      <c r="P6" s="81"/>
      <c r="Q6" s="196"/>
      <c r="R6" s="17"/>
      <c r="S6" s="18"/>
    </row>
    <row r="7" spans="1:19" ht="7.5" customHeight="1" thickBot="1">
      <c r="A7" s="211"/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6"/>
      <c r="S7" s="14"/>
    </row>
    <row r="8" spans="1:19" ht="13.5" customHeight="1" thickBot="1">
      <c r="A8" s="82"/>
      <c r="B8" s="259" t="s">
        <v>37</v>
      </c>
      <c r="C8" s="260"/>
      <c r="D8" s="260"/>
      <c r="E8" s="260"/>
      <c r="F8" s="260"/>
      <c r="G8" s="260"/>
      <c r="H8" s="260"/>
      <c r="I8" s="261"/>
      <c r="J8" s="82"/>
      <c r="K8" s="259" t="s">
        <v>38</v>
      </c>
      <c r="L8" s="260"/>
      <c r="M8" s="260"/>
      <c r="N8" s="260"/>
      <c r="O8" s="260"/>
      <c r="P8" s="260"/>
      <c r="Q8" s="261"/>
      <c r="R8" s="14"/>
      <c r="S8" s="14"/>
    </row>
    <row r="9" spans="1:19" ht="13.5" customHeight="1">
      <c r="A9" s="82"/>
      <c r="B9" s="268" t="s">
        <v>39</v>
      </c>
      <c r="C9" s="269"/>
      <c r="D9" s="269"/>
      <c r="E9" s="269"/>
      <c r="F9" s="270"/>
      <c r="G9" s="197" t="s">
        <v>40</v>
      </c>
      <c r="H9" s="198" t="s">
        <v>41</v>
      </c>
      <c r="I9" s="199" t="s">
        <v>42</v>
      </c>
      <c r="J9" s="82"/>
      <c r="K9" s="82"/>
      <c r="L9" s="82"/>
      <c r="M9" s="82"/>
      <c r="N9" s="82"/>
      <c r="O9" s="82"/>
      <c r="P9" s="82"/>
      <c r="Q9" s="82"/>
      <c r="R9" s="14"/>
      <c r="S9" s="14"/>
    </row>
    <row r="10" spans="1:19" ht="18" customHeight="1">
      <c r="A10" s="82"/>
      <c r="B10" s="271" t="s">
        <v>43</v>
      </c>
      <c r="C10" s="200" t="s">
        <v>44</v>
      </c>
      <c r="D10" s="201"/>
      <c r="E10" s="201"/>
      <c r="F10" s="201"/>
      <c r="G10" s="202"/>
      <c r="H10" s="202"/>
      <c r="I10" s="207"/>
      <c r="J10" s="82"/>
      <c r="K10" s="83"/>
      <c r="L10" s="83"/>
      <c r="M10" s="83"/>
      <c r="N10" s="83"/>
      <c r="O10" s="83"/>
      <c r="P10" s="82"/>
      <c r="Q10" s="82"/>
      <c r="R10" s="14"/>
      <c r="S10" s="14"/>
    </row>
    <row r="11" spans="1:19" ht="18" customHeight="1">
      <c r="A11" s="82"/>
      <c r="B11" s="272"/>
      <c r="C11" s="203" t="s">
        <v>45</v>
      </c>
      <c r="D11" s="111"/>
      <c r="E11" s="111"/>
      <c r="F11" s="111"/>
      <c r="G11" s="112"/>
      <c r="H11" s="112"/>
      <c r="I11" s="84"/>
      <c r="J11" s="82"/>
      <c r="K11" s="83"/>
      <c r="L11" s="83"/>
      <c r="M11" s="83"/>
      <c r="N11" s="83"/>
      <c r="O11" s="83"/>
      <c r="P11" s="82"/>
      <c r="Q11" s="82"/>
      <c r="R11" s="14"/>
      <c r="S11" s="14"/>
    </row>
    <row r="12" spans="1:19" ht="18" customHeight="1">
      <c r="A12" s="213"/>
      <c r="B12" s="272"/>
      <c r="C12" s="203" t="s">
        <v>46</v>
      </c>
      <c r="D12" s="111"/>
      <c r="E12" s="111"/>
      <c r="F12" s="111"/>
      <c r="G12" s="112"/>
      <c r="H12" s="112"/>
      <c r="I12" s="84"/>
      <c r="J12" s="82"/>
      <c r="K12" s="83"/>
      <c r="L12" s="83"/>
      <c r="M12" s="83"/>
      <c r="N12" s="83"/>
      <c r="O12" s="83"/>
      <c r="P12" s="82"/>
      <c r="Q12" s="82"/>
      <c r="R12" s="14"/>
      <c r="S12" s="14"/>
    </row>
    <row r="13" spans="1:19" ht="18" customHeight="1">
      <c r="A13" s="82"/>
      <c r="B13" s="272"/>
      <c r="C13" s="203" t="s">
        <v>47</v>
      </c>
      <c r="D13" s="111"/>
      <c r="E13" s="111"/>
      <c r="F13" s="111"/>
      <c r="G13" s="112"/>
      <c r="H13" s="112"/>
      <c r="I13" s="84"/>
      <c r="J13" s="82"/>
      <c r="K13" s="85"/>
      <c r="L13" s="85"/>
      <c r="M13" s="85"/>
      <c r="N13" s="85"/>
      <c r="O13" s="85"/>
      <c r="P13" s="82"/>
      <c r="Q13" s="82"/>
      <c r="R13" s="14"/>
      <c r="S13" s="14"/>
    </row>
    <row r="14" spans="1:19" ht="18" customHeight="1">
      <c r="A14" s="82"/>
      <c r="B14" s="272"/>
      <c r="C14" s="203" t="s">
        <v>48</v>
      </c>
      <c r="D14" s="111"/>
      <c r="E14" s="111"/>
      <c r="F14" s="111"/>
      <c r="G14" s="112"/>
      <c r="H14" s="112"/>
      <c r="I14" s="84"/>
      <c r="J14" s="82"/>
      <c r="K14" s="85"/>
      <c r="L14" s="85"/>
      <c r="M14" s="85"/>
      <c r="N14" s="85"/>
      <c r="O14" s="85"/>
      <c r="P14" s="82"/>
      <c r="Q14" s="82"/>
      <c r="R14" s="14"/>
      <c r="S14" s="14"/>
    </row>
    <row r="15" spans="1:19" ht="18" customHeight="1">
      <c r="A15" s="82"/>
      <c r="B15" s="272"/>
      <c r="C15" s="203" t="s">
        <v>49</v>
      </c>
      <c r="D15" s="111"/>
      <c r="E15" s="111"/>
      <c r="F15" s="111"/>
      <c r="G15" s="112"/>
      <c r="H15" s="112"/>
      <c r="I15" s="84"/>
      <c r="J15" s="82"/>
      <c r="K15" s="85"/>
      <c r="L15" s="85"/>
      <c r="M15" s="85"/>
      <c r="N15" s="85"/>
      <c r="O15" s="85"/>
      <c r="P15" s="82"/>
      <c r="Q15" s="82"/>
      <c r="R15" s="14"/>
      <c r="S15" s="14"/>
    </row>
    <row r="16" spans="1:19" ht="18" customHeight="1">
      <c r="A16" s="82"/>
      <c r="B16" s="272"/>
      <c r="C16" s="203"/>
      <c r="D16" s="111"/>
      <c r="E16" s="111"/>
      <c r="F16" s="111"/>
      <c r="G16" s="112"/>
      <c r="H16" s="112"/>
      <c r="I16" s="84"/>
      <c r="J16" s="82"/>
      <c r="K16" s="83"/>
      <c r="L16" s="83"/>
      <c r="M16" s="83"/>
      <c r="N16" s="83"/>
      <c r="O16" s="83"/>
      <c r="P16" s="82"/>
      <c r="Q16" s="82"/>
      <c r="R16" s="14"/>
      <c r="S16" s="14"/>
    </row>
    <row r="17" spans="1:19" ht="18" customHeight="1">
      <c r="A17" s="82"/>
      <c r="B17" s="273"/>
      <c r="C17" s="204"/>
      <c r="D17" s="205"/>
      <c r="E17" s="205"/>
      <c r="F17" s="205"/>
      <c r="G17" s="206"/>
      <c r="H17" s="206"/>
      <c r="I17" s="208"/>
      <c r="J17" s="82"/>
      <c r="K17" s="83"/>
      <c r="L17" s="83"/>
      <c r="M17" s="83"/>
      <c r="N17" s="83"/>
      <c r="O17" s="83"/>
      <c r="P17" s="82"/>
      <c r="Q17" s="82"/>
      <c r="R17" s="14"/>
      <c r="S17" s="14"/>
    </row>
    <row r="18" spans="1:19" ht="18" customHeight="1">
      <c r="A18" s="82"/>
      <c r="B18" s="274" t="s">
        <v>50</v>
      </c>
      <c r="C18" s="113" t="s">
        <v>51</v>
      </c>
      <c r="D18" s="113"/>
      <c r="E18" s="113"/>
      <c r="F18" s="113"/>
      <c r="G18" s="114"/>
      <c r="H18" s="114"/>
      <c r="I18" s="115"/>
      <c r="J18" s="82"/>
      <c r="K18" s="83"/>
      <c r="L18" s="83"/>
      <c r="M18" s="83"/>
      <c r="N18" s="83"/>
      <c r="O18" s="83"/>
      <c r="P18" s="82"/>
      <c r="Q18" s="82"/>
      <c r="R18" s="14"/>
      <c r="S18" s="14"/>
    </row>
    <row r="19" spans="1:19" ht="18" customHeight="1">
      <c r="A19" s="82"/>
      <c r="B19" s="275"/>
      <c r="C19" s="113" t="s">
        <v>52</v>
      </c>
      <c r="D19" s="113"/>
      <c r="E19" s="113"/>
      <c r="F19" s="113"/>
      <c r="G19" s="114"/>
      <c r="H19" s="114"/>
      <c r="I19" s="116"/>
      <c r="J19" s="82"/>
      <c r="K19" s="83"/>
      <c r="L19" s="83"/>
      <c r="M19" s="83"/>
      <c r="N19" s="83"/>
      <c r="O19" s="83"/>
      <c r="P19" s="82"/>
      <c r="Q19" s="82"/>
      <c r="R19" s="14"/>
      <c r="S19" s="14"/>
    </row>
    <row r="20" spans="1:19" ht="18" customHeight="1">
      <c r="A20" s="82"/>
      <c r="B20" s="275"/>
      <c r="C20" s="113" t="s">
        <v>53</v>
      </c>
      <c r="D20" s="113"/>
      <c r="E20" s="113"/>
      <c r="F20" s="113"/>
      <c r="G20" s="114"/>
      <c r="H20" s="114"/>
      <c r="I20" s="116"/>
      <c r="J20" s="82"/>
      <c r="K20" s="83"/>
      <c r="L20" s="83"/>
      <c r="M20" s="83"/>
      <c r="N20" s="83"/>
      <c r="O20" s="83"/>
      <c r="P20" s="82"/>
      <c r="Q20" s="82"/>
      <c r="R20" s="14"/>
      <c r="S20" s="14"/>
    </row>
    <row r="21" spans="1:19" ht="18" customHeight="1">
      <c r="A21" s="82"/>
      <c r="B21" s="275"/>
      <c r="C21" s="113" t="s">
        <v>54</v>
      </c>
      <c r="D21" s="113"/>
      <c r="E21" s="113"/>
      <c r="F21" s="113"/>
      <c r="G21" s="114"/>
      <c r="H21" s="114"/>
      <c r="I21" s="116"/>
      <c r="J21" s="82"/>
      <c r="K21" s="83"/>
      <c r="L21" s="83"/>
      <c r="M21" s="83"/>
      <c r="N21" s="83"/>
      <c r="O21" s="83"/>
      <c r="P21" s="82"/>
      <c r="Q21" s="82"/>
      <c r="R21" s="14"/>
      <c r="S21" s="14"/>
    </row>
    <row r="22" spans="1:19" ht="18" customHeight="1">
      <c r="A22" s="82"/>
      <c r="B22" s="275"/>
      <c r="C22" s="113" t="s">
        <v>55</v>
      </c>
      <c r="D22" s="113"/>
      <c r="E22" s="113"/>
      <c r="F22" s="113"/>
      <c r="G22" s="114"/>
      <c r="H22" s="114"/>
      <c r="I22" s="116"/>
      <c r="J22" s="82"/>
      <c r="K22" s="83"/>
      <c r="L22" s="83"/>
      <c r="M22" s="83"/>
      <c r="N22" s="83"/>
      <c r="O22" s="83"/>
      <c r="P22" s="82"/>
      <c r="Q22" s="82"/>
      <c r="R22" s="14"/>
      <c r="S22" s="14"/>
    </row>
    <row r="23" spans="1:19" ht="18" customHeight="1">
      <c r="A23" s="82"/>
      <c r="B23" s="275"/>
      <c r="C23" s="113" t="s">
        <v>56</v>
      </c>
      <c r="D23" s="113"/>
      <c r="E23" s="113"/>
      <c r="F23" s="113"/>
      <c r="G23" s="114"/>
      <c r="H23" s="114"/>
      <c r="I23" s="116"/>
      <c r="J23" s="82"/>
      <c r="K23" s="83"/>
      <c r="L23" s="83"/>
      <c r="M23" s="83"/>
      <c r="N23" s="83"/>
      <c r="O23" s="83"/>
      <c r="P23" s="82"/>
      <c r="Q23" s="82"/>
      <c r="R23" s="14"/>
      <c r="S23" s="14"/>
    </row>
    <row r="24" spans="1:19" ht="18" customHeight="1">
      <c r="A24" s="82"/>
      <c r="B24" s="275"/>
      <c r="C24" s="113" t="s">
        <v>57</v>
      </c>
      <c r="D24" s="113"/>
      <c r="E24" s="113"/>
      <c r="F24" s="113"/>
      <c r="G24" s="114"/>
      <c r="H24" s="114"/>
      <c r="I24" s="116"/>
      <c r="J24" s="82"/>
      <c r="K24" s="83"/>
      <c r="L24" s="83"/>
      <c r="M24" s="83"/>
      <c r="N24" s="83"/>
      <c r="O24" s="83"/>
      <c r="P24" s="82"/>
      <c r="Q24" s="82"/>
      <c r="R24" s="14"/>
      <c r="S24" s="14"/>
    </row>
    <row r="25" spans="1:19" ht="18" customHeight="1" thickBot="1">
      <c r="A25" s="82"/>
      <c r="B25" s="275"/>
      <c r="C25" s="113" t="s">
        <v>58</v>
      </c>
      <c r="D25" s="113"/>
      <c r="E25" s="113"/>
      <c r="F25" s="113"/>
      <c r="G25" s="114"/>
      <c r="H25" s="114"/>
      <c r="I25" s="116"/>
      <c r="J25" s="82"/>
      <c r="K25" s="83"/>
      <c r="L25" s="83"/>
      <c r="M25" s="83"/>
      <c r="N25" s="83"/>
      <c r="O25" s="83"/>
      <c r="P25" s="82"/>
      <c r="Q25" s="82"/>
      <c r="R25" s="14"/>
      <c r="S25" s="14"/>
    </row>
    <row r="26" spans="1:19" ht="18" customHeight="1">
      <c r="A26" s="82"/>
      <c r="B26" s="275"/>
      <c r="C26" s="113" t="s">
        <v>59</v>
      </c>
      <c r="D26" s="113"/>
      <c r="E26" s="113"/>
      <c r="F26" s="113"/>
      <c r="G26" s="114"/>
      <c r="H26" s="114"/>
      <c r="I26" s="116"/>
      <c r="J26" s="82"/>
      <c r="K26" s="144" t="s">
        <v>60</v>
      </c>
      <c r="L26" s="145"/>
      <c r="M26" s="145"/>
      <c r="N26" s="145"/>
      <c r="O26" s="145"/>
      <c r="P26" s="145"/>
      <c r="Q26" s="149"/>
      <c r="R26" s="14"/>
      <c r="S26" s="14"/>
    </row>
    <row r="27" spans="1:19" ht="18" customHeight="1">
      <c r="A27" s="82"/>
      <c r="B27" s="275"/>
      <c r="C27" s="113"/>
      <c r="D27" s="113"/>
      <c r="E27" s="113"/>
      <c r="F27" s="113"/>
      <c r="G27" s="114"/>
      <c r="H27" s="114"/>
      <c r="I27" s="116"/>
      <c r="J27" s="82"/>
      <c r="K27" s="277" t="s">
        <v>61</v>
      </c>
      <c r="L27" s="279" t="s">
        <v>62</v>
      </c>
      <c r="M27" s="280"/>
      <c r="N27" s="281"/>
      <c r="O27" s="285" t="s">
        <v>63</v>
      </c>
      <c r="P27" s="285" t="s">
        <v>64</v>
      </c>
      <c r="Q27" s="287" t="s">
        <v>65</v>
      </c>
      <c r="R27" s="14"/>
      <c r="S27" s="14"/>
    </row>
    <row r="28" spans="1:19" ht="18" customHeight="1">
      <c r="A28" s="82"/>
      <c r="B28" s="276"/>
      <c r="C28" s="113"/>
      <c r="D28" s="117"/>
      <c r="E28" s="117"/>
      <c r="F28" s="117"/>
      <c r="G28" s="118"/>
      <c r="H28" s="118"/>
      <c r="I28" s="119"/>
      <c r="J28" s="82"/>
      <c r="K28" s="278"/>
      <c r="L28" s="282"/>
      <c r="M28" s="283"/>
      <c r="N28" s="284"/>
      <c r="O28" s="286"/>
      <c r="P28" s="286"/>
      <c r="Q28" s="288"/>
      <c r="R28" s="14"/>
      <c r="S28" s="14"/>
    </row>
    <row r="29" spans="1:19" ht="13.5" customHeight="1">
      <c r="A29" s="82"/>
      <c r="B29" s="120" t="s">
        <v>66</v>
      </c>
      <c r="C29" s="121"/>
      <c r="D29" s="121"/>
      <c r="E29" s="121"/>
      <c r="F29" s="122"/>
      <c r="G29" s="123">
        <f>COUNTA(G10:G28)</f>
        <v>0</v>
      </c>
      <c r="H29" s="124">
        <f>COUNTA(H10:H28)</f>
        <v>0</v>
      </c>
      <c r="I29" s="125"/>
      <c r="J29" s="82"/>
      <c r="K29" s="147"/>
      <c r="L29" s="146"/>
      <c r="M29" s="121"/>
      <c r="N29" s="122"/>
      <c r="O29" s="148"/>
      <c r="P29" s="86"/>
      <c r="Q29" s="150"/>
      <c r="R29" s="14"/>
      <c r="S29" s="14"/>
    </row>
    <row r="30" spans="1:19" ht="13.5" customHeight="1">
      <c r="A30" s="82"/>
      <c r="B30" s="126"/>
      <c r="C30" s="121" t="s">
        <v>67</v>
      </c>
      <c r="D30" s="121"/>
      <c r="E30" s="121"/>
      <c r="F30" s="122"/>
      <c r="G30" s="127">
        <f>COUNTA(G10:G17)</f>
        <v>0</v>
      </c>
      <c r="H30" s="128">
        <f>COUNTA(H10:H17)</f>
        <v>0</v>
      </c>
      <c r="I30" s="125"/>
      <c r="J30" s="82"/>
      <c r="K30" s="147"/>
      <c r="L30" s="146"/>
      <c r="M30" s="121"/>
      <c r="N30" s="122"/>
      <c r="O30" s="148"/>
      <c r="P30" s="86"/>
      <c r="Q30" s="150"/>
      <c r="R30" s="14"/>
      <c r="S30" s="14"/>
    </row>
    <row r="31" spans="1:19" ht="13.5" customHeight="1" thickBot="1">
      <c r="A31" s="82"/>
      <c r="B31" s="129"/>
      <c r="C31" s="130" t="s">
        <v>68</v>
      </c>
      <c r="D31" s="130"/>
      <c r="E31" s="130"/>
      <c r="F31" s="131"/>
      <c r="G31" s="132">
        <f>COUNTA(G18:G28)</f>
        <v>0</v>
      </c>
      <c r="H31" s="133">
        <f>COUNTA(H18:H28)</f>
        <v>0</v>
      </c>
      <c r="I31" s="134"/>
      <c r="J31" s="82"/>
      <c r="K31" s="147"/>
      <c r="L31" s="146"/>
      <c r="M31" s="121"/>
      <c r="N31" s="122"/>
      <c r="O31" s="148"/>
      <c r="P31" s="86"/>
      <c r="Q31" s="150"/>
      <c r="R31" s="14"/>
      <c r="S31" s="14"/>
    </row>
    <row r="32" spans="1:19" ht="14.25" customHeight="1" thickTop="1" thickBot="1">
      <c r="A32" s="82"/>
      <c r="B32" s="139"/>
      <c r="C32" s="140"/>
      <c r="D32" s="140"/>
      <c r="E32" s="140"/>
      <c r="F32" s="140"/>
      <c r="G32" s="209"/>
      <c r="H32" s="210"/>
      <c r="I32" s="141"/>
      <c r="J32" s="82"/>
      <c r="K32" s="147"/>
      <c r="L32" s="146"/>
      <c r="M32" s="121"/>
      <c r="N32" s="122"/>
      <c r="O32" s="148"/>
      <c r="P32" s="86"/>
      <c r="Q32" s="150"/>
      <c r="R32" s="14"/>
      <c r="S32" s="14"/>
    </row>
    <row r="33" spans="1:19" ht="13.5" customHeight="1" thickBot="1">
      <c r="A33" s="82"/>
      <c r="B33" s="259" t="s">
        <v>69</v>
      </c>
      <c r="C33" s="260"/>
      <c r="D33" s="260"/>
      <c r="E33" s="260"/>
      <c r="F33" s="260"/>
      <c r="G33" s="260"/>
      <c r="H33" s="260"/>
      <c r="I33" s="261"/>
      <c r="J33" s="82"/>
      <c r="K33" s="147"/>
      <c r="L33" s="146"/>
      <c r="M33" s="121"/>
      <c r="N33" s="122"/>
      <c r="O33" s="148"/>
      <c r="P33" s="86"/>
      <c r="Q33" s="150"/>
      <c r="R33" s="14"/>
      <c r="S33" s="14"/>
    </row>
    <row r="34" spans="1:19" ht="13.5" customHeight="1" thickTop="1">
      <c r="A34" s="82"/>
      <c r="B34" s="136" t="s">
        <v>70</v>
      </c>
      <c r="C34" s="137"/>
      <c r="D34" s="137"/>
      <c r="E34" s="137"/>
      <c r="F34" s="137"/>
      <c r="G34" s="137"/>
      <c r="H34" s="137"/>
      <c r="I34" s="138"/>
      <c r="J34" s="82"/>
      <c r="K34" s="147"/>
      <c r="L34" s="146"/>
      <c r="M34" s="121"/>
      <c r="N34" s="122"/>
      <c r="O34" s="148"/>
      <c r="P34" s="86"/>
      <c r="Q34" s="150"/>
      <c r="R34" s="14"/>
      <c r="S34" s="14"/>
    </row>
    <row r="35" spans="1:19" ht="13.5" customHeight="1">
      <c r="A35" s="82"/>
      <c r="B35" s="120"/>
      <c r="C35" s="82"/>
      <c r="D35" s="82"/>
      <c r="E35" s="82"/>
      <c r="F35" s="82"/>
      <c r="G35" s="82"/>
      <c r="H35" s="82"/>
      <c r="I35" s="135"/>
      <c r="J35" s="82"/>
      <c r="K35" s="147"/>
      <c r="L35" s="146"/>
      <c r="M35" s="121"/>
      <c r="N35" s="122"/>
      <c r="O35" s="148"/>
      <c r="P35" s="86"/>
      <c r="Q35" s="150"/>
      <c r="R35" s="14"/>
      <c r="S35" s="14"/>
    </row>
    <row r="36" spans="1:19" ht="13.5" customHeight="1">
      <c r="A36" s="82"/>
      <c r="B36" s="120"/>
      <c r="C36" s="82"/>
      <c r="D36" s="82"/>
      <c r="E36" s="82"/>
      <c r="F36" s="82"/>
      <c r="G36" s="82"/>
      <c r="H36" s="82"/>
      <c r="I36" s="135"/>
      <c r="J36" s="82"/>
      <c r="K36" s="147"/>
      <c r="L36" s="146"/>
      <c r="M36" s="121"/>
      <c r="N36" s="122"/>
      <c r="O36" s="148"/>
      <c r="P36" s="86"/>
      <c r="Q36" s="150"/>
      <c r="R36" s="14"/>
      <c r="S36" s="14"/>
    </row>
    <row r="37" spans="1:19" ht="13.5" customHeight="1">
      <c r="A37" s="82"/>
      <c r="B37" s="120"/>
      <c r="C37" s="82"/>
      <c r="D37" s="82"/>
      <c r="E37" s="82"/>
      <c r="F37" s="82"/>
      <c r="G37" s="82"/>
      <c r="H37" s="82"/>
      <c r="I37" s="135"/>
      <c r="J37" s="82"/>
      <c r="K37" s="147"/>
      <c r="L37" s="146"/>
      <c r="M37" s="121"/>
      <c r="N37" s="122"/>
      <c r="O37" s="148"/>
      <c r="P37" s="86"/>
      <c r="Q37" s="150"/>
      <c r="R37" s="14"/>
      <c r="S37" s="14"/>
    </row>
    <row r="38" spans="1:19" ht="13.5" customHeight="1">
      <c r="A38" s="82"/>
      <c r="B38" s="120"/>
      <c r="C38" s="82"/>
      <c r="D38" s="82"/>
      <c r="E38" s="82"/>
      <c r="F38" s="82"/>
      <c r="G38" s="82"/>
      <c r="H38" s="82"/>
      <c r="I38" s="135"/>
      <c r="J38" s="82"/>
      <c r="K38" s="147"/>
      <c r="L38" s="146"/>
      <c r="M38" s="121"/>
      <c r="N38" s="122"/>
      <c r="O38" s="148"/>
      <c r="P38" s="86"/>
      <c r="Q38" s="150"/>
      <c r="R38" s="14"/>
      <c r="S38" s="14"/>
    </row>
    <row r="39" spans="1:19" ht="13.5" customHeight="1">
      <c r="A39" s="82"/>
      <c r="B39" s="120"/>
      <c r="C39" s="82"/>
      <c r="D39" s="82"/>
      <c r="E39" s="82"/>
      <c r="F39" s="82"/>
      <c r="G39" s="82"/>
      <c r="H39" s="82"/>
      <c r="I39" s="135"/>
      <c r="J39" s="82"/>
      <c r="K39" s="147"/>
      <c r="L39" s="146"/>
      <c r="M39" s="121"/>
      <c r="N39" s="122"/>
      <c r="O39" s="148"/>
      <c r="P39" s="86"/>
      <c r="Q39" s="150"/>
      <c r="R39" s="14"/>
      <c r="S39" s="14"/>
    </row>
    <row r="40" spans="1:19" ht="13.5" customHeight="1">
      <c r="A40" s="82"/>
      <c r="B40" s="120"/>
      <c r="C40" s="82"/>
      <c r="D40" s="82"/>
      <c r="E40" s="82"/>
      <c r="F40" s="82"/>
      <c r="G40" s="82"/>
      <c r="H40" s="82"/>
      <c r="I40" s="135"/>
      <c r="J40" s="82"/>
      <c r="K40" s="147"/>
      <c r="L40" s="146"/>
      <c r="M40" s="121"/>
      <c r="N40" s="122"/>
      <c r="O40" s="148"/>
      <c r="P40" s="86"/>
      <c r="Q40" s="150"/>
      <c r="R40" s="14"/>
      <c r="S40" s="14"/>
    </row>
    <row r="41" spans="1:19" ht="13.5" customHeight="1">
      <c r="A41" s="82"/>
      <c r="B41" s="120"/>
      <c r="C41" s="82"/>
      <c r="D41" s="82"/>
      <c r="E41" s="82"/>
      <c r="F41" s="82"/>
      <c r="G41" s="82"/>
      <c r="H41" s="82"/>
      <c r="I41" s="135"/>
      <c r="J41" s="82"/>
      <c r="K41" s="147"/>
      <c r="L41" s="146"/>
      <c r="M41" s="121"/>
      <c r="N41" s="122"/>
      <c r="O41" s="148"/>
      <c r="P41" s="86"/>
      <c r="Q41" s="150"/>
      <c r="R41" s="14"/>
      <c r="S41" s="14"/>
    </row>
    <row r="42" spans="1:19" ht="13.5" customHeight="1">
      <c r="A42" s="82"/>
      <c r="B42" s="120"/>
      <c r="C42" s="82"/>
      <c r="D42" s="82"/>
      <c r="E42" s="82"/>
      <c r="F42" s="82"/>
      <c r="G42" s="82"/>
      <c r="H42" s="82"/>
      <c r="I42" s="135"/>
      <c r="J42" s="82"/>
      <c r="K42" s="147"/>
      <c r="L42" s="146"/>
      <c r="M42" s="121"/>
      <c r="N42" s="122"/>
      <c r="O42" s="148"/>
      <c r="P42" s="86"/>
      <c r="Q42" s="150"/>
      <c r="R42" s="14"/>
      <c r="S42" s="14"/>
    </row>
    <row r="43" spans="1:19" ht="13.5" customHeight="1">
      <c r="A43" s="82"/>
      <c r="B43" s="120"/>
      <c r="C43" s="82"/>
      <c r="D43" s="82"/>
      <c r="E43" s="82"/>
      <c r="F43" s="82"/>
      <c r="G43" s="82"/>
      <c r="H43" s="82"/>
      <c r="I43" s="135"/>
      <c r="J43" s="82"/>
      <c r="K43" s="147"/>
      <c r="L43" s="146"/>
      <c r="M43" s="121"/>
      <c r="N43" s="122"/>
      <c r="O43" s="148"/>
      <c r="P43" s="86"/>
      <c r="Q43" s="150"/>
      <c r="R43" s="14"/>
      <c r="S43" s="14"/>
    </row>
    <row r="44" spans="1:19" ht="13.5" customHeight="1">
      <c r="A44" s="82"/>
      <c r="B44" s="120"/>
      <c r="C44" s="82"/>
      <c r="D44" s="82"/>
      <c r="E44" s="82"/>
      <c r="F44" s="82"/>
      <c r="G44" s="82"/>
      <c r="H44" s="82"/>
      <c r="I44" s="135"/>
      <c r="J44" s="82"/>
      <c r="K44" s="147"/>
      <c r="L44" s="146"/>
      <c r="M44" s="121"/>
      <c r="N44" s="122"/>
      <c r="O44" s="148"/>
      <c r="P44" s="86"/>
      <c r="Q44" s="150"/>
      <c r="R44" s="14"/>
      <c r="S44" s="14"/>
    </row>
    <row r="45" spans="1:19" ht="13.5" customHeight="1">
      <c r="A45" s="82"/>
      <c r="B45" s="120"/>
      <c r="C45" s="82"/>
      <c r="D45" s="82"/>
      <c r="E45" s="82"/>
      <c r="F45" s="82"/>
      <c r="G45" s="82"/>
      <c r="H45" s="82"/>
      <c r="I45" s="135"/>
      <c r="J45" s="82"/>
      <c r="K45" s="147"/>
      <c r="L45" s="146"/>
      <c r="M45" s="121"/>
      <c r="N45" s="122"/>
      <c r="O45" s="148"/>
      <c r="P45" s="86"/>
      <c r="Q45" s="150"/>
      <c r="R45" s="14"/>
      <c r="S45" s="14"/>
    </row>
    <row r="46" spans="1:19" ht="13.5" customHeight="1">
      <c r="A46" s="82"/>
      <c r="B46" s="120"/>
      <c r="C46" s="82"/>
      <c r="D46" s="82"/>
      <c r="E46" s="82"/>
      <c r="F46" s="82"/>
      <c r="G46" s="82"/>
      <c r="H46" s="82"/>
      <c r="I46" s="135"/>
      <c r="J46" s="82"/>
      <c r="K46" s="147"/>
      <c r="L46" s="146"/>
      <c r="M46" s="121"/>
      <c r="N46" s="122"/>
      <c r="O46" s="148"/>
      <c r="P46" s="86"/>
      <c r="Q46" s="150"/>
      <c r="R46" s="14"/>
      <c r="S46" s="14"/>
    </row>
    <row r="47" spans="1:19" ht="13.5" customHeight="1">
      <c r="A47" s="82"/>
      <c r="B47" s="120"/>
      <c r="C47" s="82"/>
      <c r="D47" s="82"/>
      <c r="E47" s="82"/>
      <c r="F47" s="82"/>
      <c r="G47" s="82"/>
      <c r="H47" s="82"/>
      <c r="I47" s="135"/>
      <c r="J47" s="82"/>
      <c r="K47" s="147"/>
      <c r="L47" s="146"/>
      <c r="M47" s="121"/>
      <c r="N47" s="122"/>
      <c r="O47" s="148"/>
      <c r="P47" s="86"/>
      <c r="Q47" s="150"/>
      <c r="R47" s="14"/>
      <c r="S47" s="14"/>
    </row>
    <row r="48" spans="1:19" ht="13.5" customHeight="1" thickBot="1">
      <c r="A48" s="82"/>
      <c r="B48" s="139"/>
      <c r="C48" s="140"/>
      <c r="D48" s="140"/>
      <c r="E48" s="140"/>
      <c r="F48" s="140"/>
      <c r="G48" s="140"/>
      <c r="H48" s="140"/>
      <c r="I48" s="141"/>
      <c r="J48" s="82"/>
      <c r="K48" s="151"/>
      <c r="L48" s="155"/>
      <c r="M48" s="156"/>
      <c r="N48" s="157"/>
      <c r="O48" s="152"/>
      <c r="P48" s="153"/>
      <c r="Q48" s="154"/>
      <c r="R48" s="14"/>
      <c r="S48" s="14"/>
    </row>
    <row r="49" spans="1:19" ht="13.5" customHeight="1">
      <c r="A49" s="82"/>
      <c r="J49" s="82"/>
      <c r="R49" s="14"/>
      <c r="S49" s="14"/>
    </row>
    <row r="50" spans="1:19" ht="13.5" customHeight="1">
      <c r="A50" s="82"/>
      <c r="J50" s="82"/>
      <c r="R50" s="14"/>
      <c r="S50" s="14"/>
    </row>
    <row r="51" spans="1:19" ht="13.5" customHeight="1">
      <c r="A51" s="82"/>
      <c r="J51" s="82"/>
      <c r="R51" s="14"/>
      <c r="S51" s="14"/>
    </row>
    <row r="52" spans="1:19" ht="13.5" customHeight="1">
      <c r="A52" s="82"/>
      <c r="J52" s="82"/>
      <c r="R52" s="14"/>
      <c r="S52" s="14"/>
    </row>
    <row r="53" spans="1:19" ht="13.5" customHeight="1">
      <c r="A53" s="82"/>
      <c r="J53" s="82"/>
      <c r="R53" s="14"/>
      <c r="S53" s="14"/>
    </row>
    <row r="54" spans="1:19" ht="13.5" customHeight="1">
      <c r="A54" s="82"/>
      <c r="J54" s="82"/>
      <c r="R54" s="14"/>
      <c r="S54" s="14"/>
    </row>
    <row r="55" spans="1:19" ht="13.5" customHeight="1">
      <c r="A55" s="82"/>
      <c r="J55" s="82"/>
      <c r="R55" s="14"/>
      <c r="S55" s="14"/>
    </row>
    <row r="56" spans="1:19" ht="13.5" customHeight="1">
      <c r="A56" s="82"/>
      <c r="J56" s="82"/>
      <c r="R56" s="14"/>
      <c r="S56" s="14"/>
    </row>
    <row r="57" spans="1:19" ht="13.5" customHeight="1">
      <c r="A57" s="82"/>
      <c r="J57" s="82"/>
      <c r="R57" s="14"/>
      <c r="S57" s="14"/>
    </row>
    <row r="58" spans="1:19" ht="13.5" customHeight="1">
      <c r="A58" s="82"/>
      <c r="J58" s="82"/>
      <c r="R58" s="14"/>
      <c r="S58" s="14"/>
    </row>
    <row r="59" spans="1:19" ht="13.5" customHeight="1">
      <c r="A59" s="82"/>
      <c r="J59" s="82"/>
      <c r="R59" s="14"/>
      <c r="S59" s="14"/>
    </row>
    <row r="60" spans="1:19">
      <c r="A60" s="82"/>
      <c r="J60" s="82"/>
      <c r="R60" s="14"/>
      <c r="S60" s="14"/>
    </row>
    <row r="61" spans="1:19">
      <c r="A61" s="82"/>
      <c r="J61" s="82"/>
      <c r="R61" s="14"/>
      <c r="S61" s="14"/>
    </row>
  </sheetData>
  <mergeCells count="15">
    <mergeCell ref="B33:I33"/>
    <mergeCell ref="A1:A3"/>
    <mergeCell ref="R1:R3"/>
    <mergeCell ref="B5:D5"/>
    <mergeCell ref="B8:I8"/>
    <mergeCell ref="K8:Q8"/>
    <mergeCell ref="B1:M3"/>
    <mergeCell ref="B9:F9"/>
    <mergeCell ref="B10:B17"/>
    <mergeCell ref="B18:B28"/>
    <mergeCell ref="K27:K28"/>
    <mergeCell ref="L27:N28"/>
    <mergeCell ref="O27:O28"/>
    <mergeCell ref="P27:P28"/>
    <mergeCell ref="Q27:Q28"/>
  </mergeCells>
  <pageMargins left="0.23622047244094491" right="0.23622047244094491" top="0.74803149606299213" bottom="0.74803149606299213" header="0.31496062992125984" footer="0.31496062992125984"/>
  <pageSetup paperSize="8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9">
    <pageSetUpPr fitToPage="1"/>
  </sheetPr>
  <dimension ref="A1:U54"/>
  <sheetViews>
    <sheetView showGridLines="0" zoomScale="50" zoomScaleNormal="50" workbookViewId="0"/>
  </sheetViews>
  <sheetFormatPr defaultRowHeight="12.5"/>
  <cols>
    <col min="1" max="1" width="0.81640625" style="2" customWidth="1"/>
    <col min="2" max="2" width="15.81640625" style="2" customWidth="1"/>
    <col min="3" max="3" width="16.1796875" style="2" bestFit="1" customWidth="1"/>
    <col min="4" max="4" width="9.1796875" style="2"/>
    <col min="5" max="5" width="14.81640625" style="2" customWidth="1"/>
    <col min="6" max="6" width="13.453125" style="2" bestFit="1" customWidth="1"/>
    <col min="7" max="7" width="13.453125" style="2" customWidth="1"/>
    <col min="8" max="8" width="17.1796875" style="2" customWidth="1"/>
    <col min="9" max="9" width="15.81640625" style="2" customWidth="1"/>
    <col min="10" max="10" width="18.54296875" style="2" customWidth="1"/>
    <col min="11" max="11" width="1.54296875" style="2" customWidth="1"/>
    <col min="12" max="12" width="8" style="2" customWidth="1"/>
    <col min="13" max="13" width="10.81640625" style="2" customWidth="1"/>
    <col min="14" max="14" width="16" style="2" customWidth="1"/>
    <col min="15" max="15" width="12.81640625" style="2" customWidth="1"/>
    <col min="16" max="16" width="14.453125" style="2" customWidth="1"/>
    <col min="17" max="18" width="13.81640625" style="2" customWidth="1"/>
    <col min="19" max="19" width="1.1796875" style="2" customWidth="1"/>
    <col min="20" max="252" width="9.1796875" style="2"/>
    <col min="253" max="253" width="0.81640625" style="2" customWidth="1"/>
    <col min="254" max="254" width="9.1796875" style="2"/>
    <col min="255" max="255" width="11.1796875" style="2" customWidth="1"/>
    <col min="256" max="256" width="9.1796875" style="2"/>
    <col min="257" max="257" width="10.54296875" style="2" customWidth="1"/>
    <col min="258" max="258" width="9.1796875" style="2"/>
    <col min="259" max="259" width="10.453125" style="2" customWidth="1"/>
    <col min="260" max="260" width="7.1796875" style="2" customWidth="1"/>
    <col min="261" max="261" width="10.453125" style="2" customWidth="1"/>
    <col min="262" max="262" width="9.1796875" style="2"/>
    <col min="263" max="263" width="1.81640625" style="2" customWidth="1"/>
    <col min="264" max="265" width="9.1796875" style="2"/>
    <col min="266" max="266" width="14.81640625" style="2" customWidth="1"/>
    <col min="267" max="267" width="2.453125" style="2" customWidth="1"/>
    <col min="268" max="268" width="6.453125" style="2" customWidth="1"/>
    <col min="269" max="270" width="9.1796875" style="2"/>
    <col min="271" max="271" width="12.81640625" style="2" customWidth="1"/>
    <col min="272" max="272" width="13.81640625" style="2" customWidth="1"/>
    <col min="273" max="273" width="0.81640625" style="2" customWidth="1"/>
    <col min="274" max="508" width="9.1796875" style="2"/>
    <col min="509" max="509" width="0.81640625" style="2" customWidth="1"/>
    <col min="510" max="510" width="9.1796875" style="2"/>
    <col min="511" max="511" width="11.1796875" style="2" customWidth="1"/>
    <col min="512" max="512" width="9.1796875" style="2"/>
    <col min="513" max="513" width="10.54296875" style="2" customWidth="1"/>
    <col min="514" max="514" width="9.1796875" style="2"/>
    <col min="515" max="515" width="10.453125" style="2" customWidth="1"/>
    <col min="516" max="516" width="7.1796875" style="2" customWidth="1"/>
    <col min="517" max="517" width="10.453125" style="2" customWidth="1"/>
    <col min="518" max="518" width="9.1796875" style="2"/>
    <col min="519" max="519" width="1.81640625" style="2" customWidth="1"/>
    <col min="520" max="521" width="9.1796875" style="2"/>
    <col min="522" max="522" width="14.81640625" style="2" customWidth="1"/>
    <col min="523" max="523" width="2.453125" style="2" customWidth="1"/>
    <col min="524" max="524" width="6.453125" style="2" customWidth="1"/>
    <col min="525" max="526" width="9.1796875" style="2"/>
    <col min="527" max="527" width="12.81640625" style="2" customWidth="1"/>
    <col min="528" max="528" width="13.81640625" style="2" customWidth="1"/>
    <col min="529" max="529" width="0.81640625" style="2" customWidth="1"/>
    <col min="530" max="764" width="9.1796875" style="2"/>
    <col min="765" max="765" width="0.81640625" style="2" customWidth="1"/>
    <col min="766" max="766" width="9.1796875" style="2"/>
    <col min="767" max="767" width="11.1796875" style="2" customWidth="1"/>
    <col min="768" max="768" width="9.1796875" style="2"/>
    <col min="769" max="769" width="10.54296875" style="2" customWidth="1"/>
    <col min="770" max="770" width="9.1796875" style="2"/>
    <col min="771" max="771" width="10.453125" style="2" customWidth="1"/>
    <col min="772" max="772" width="7.1796875" style="2" customWidth="1"/>
    <col min="773" max="773" width="10.453125" style="2" customWidth="1"/>
    <col min="774" max="774" width="9.1796875" style="2"/>
    <col min="775" max="775" width="1.81640625" style="2" customWidth="1"/>
    <col min="776" max="777" width="9.1796875" style="2"/>
    <col min="778" max="778" width="14.81640625" style="2" customWidth="1"/>
    <col min="779" max="779" width="2.453125" style="2" customWidth="1"/>
    <col min="780" max="780" width="6.453125" style="2" customWidth="1"/>
    <col min="781" max="782" width="9.1796875" style="2"/>
    <col min="783" max="783" width="12.81640625" style="2" customWidth="1"/>
    <col min="784" max="784" width="13.81640625" style="2" customWidth="1"/>
    <col min="785" max="785" width="0.81640625" style="2" customWidth="1"/>
    <col min="786" max="1020" width="9.1796875" style="2"/>
    <col min="1021" max="1021" width="0.81640625" style="2" customWidth="1"/>
    <col min="1022" max="1022" width="9.1796875" style="2"/>
    <col min="1023" max="1023" width="11.1796875" style="2" customWidth="1"/>
    <col min="1024" max="1024" width="9.1796875" style="2"/>
    <col min="1025" max="1025" width="10.54296875" style="2" customWidth="1"/>
    <col min="1026" max="1026" width="9.1796875" style="2"/>
    <col min="1027" max="1027" width="10.453125" style="2" customWidth="1"/>
    <col min="1028" max="1028" width="7.1796875" style="2" customWidth="1"/>
    <col min="1029" max="1029" width="10.453125" style="2" customWidth="1"/>
    <col min="1030" max="1030" width="9.1796875" style="2"/>
    <col min="1031" max="1031" width="1.81640625" style="2" customWidth="1"/>
    <col min="1032" max="1033" width="9.1796875" style="2"/>
    <col min="1034" max="1034" width="14.81640625" style="2" customWidth="1"/>
    <col min="1035" max="1035" width="2.453125" style="2" customWidth="1"/>
    <col min="1036" max="1036" width="6.453125" style="2" customWidth="1"/>
    <col min="1037" max="1038" width="9.1796875" style="2"/>
    <col min="1039" max="1039" width="12.81640625" style="2" customWidth="1"/>
    <col min="1040" max="1040" width="13.81640625" style="2" customWidth="1"/>
    <col min="1041" max="1041" width="0.81640625" style="2" customWidth="1"/>
    <col min="1042" max="1276" width="9.1796875" style="2"/>
    <col min="1277" max="1277" width="0.81640625" style="2" customWidth="1"/>
    <col min="1278" max="1278" width="9.1796875" style="2"/>
    <col min="1279" max="1279" width="11.1796875" style="2" customWidth="1"/>
    <col min="1280" max="1280" width="9.1796875" style="2"/>
    <col min="1281" max="1281" width="10.54296875" style="2" customWidth="1"/>
    <col min="1282" max="1282" width="9.1796875" style="2"/>
    <col min="1283" max="1283" width="10.453125" style="2" customWidth="1"/>
    <col min="1284" max="1284" width="7.1796875" style="2" customWidth="1"/>
    <col min="1285" max="1285" width="10.453125" style="2" customWidth="1"/>
    <col min="1286" max="1286" width="9.1796875" style="2"/>
    <col min="1287" max="1287" width="1.81640625" style="2" customWidth="1"/>
    <col min="1288" max="1289" width="9.1796875" style="2"/>
    <col min="1290" max="1290" width="14.81640625" style="2" customWidth="1"/>
    <col min="1291" max="1291" width="2.453125" style="2" customWidth="1"/>
    <col min="1292" max="1292" width="6.453125" style="2" customWidth="1"/>
    <col min="1293" max="1294" width="9.1796875" style="2"/>
    <col min="1295" max="1295" width="12.81640625" style="2" customWidth="1"/>
    <col min="1296" max="1296" width="13.81640625" style="2" customWidth="1"/>
    <col min="1297" max="1297" width="0.81640625" style="2" customWidth="1"/>
    <col min="1298" max="1532" width="9.1796875" style="2"/>
    <col min="1533" max="1533" width="0.81640625" style="2" customWidth="1"/>
    <col min="1534" max="1534" width="9.1796875" style="2"/>
    <col min="1535" max="1535" width="11.1796875" style="2" customWidth="1"/>
    <col min="1536" max="1536" width="9.1796875" style="2"/>
    <col min="1537" max="1537" width="10.54296875" style="2" customWidth="1"/>
    <col min="1538" max="1538" width="9.1796875" style="2"/>
    <col min="1539" max="1539" width="10.453125" style="2" customWidth="1"/>
    <col min="1540" max="1540" width="7.1796875" style="2" customWidth="1"/>
    <col min="1541" max="1541" width="10.453125" style="2" customWidth="1"/>
    <col min="1542" max="1542" width="9.1796875" style="2"/>
    <col min="1543" max="1543" width="1.81640625" style="2" customWidth="1"/>
    <col min="1544" max="1545" width="9.1796875" style="2"/>
    <col min="1546" max="1546" width="14.81640625" style="2" customWidth="1"/>
    <col min="1547" max="1547" width="2.453125" style="2" customWidth="1"/>
    <col min="1548" max="1548" width="6.453125" style="2" customWidth="1"/>
    <col min="1549" max="1550" width="9.1796875" style="2"/>
    <col min="1551" max="1551" width="12.81640625" style="2" customWidth="1"/>
    <col min="1552" max="1552" width="13.81640625" style="2" customWidth="1"/>
    <col min="1553" max="1553" width="0.81640625" style="2" customWidth="1"/>
    <col min="1554" max="1788" width="9.1796875" style="2"/>
    <col min="1789" max="1789" width="0.81640625" style="2" customWidth="1"/>
    <col min="1790" max="1790" width="9.1796875" style="2"/>
    <col min="1791" max="1791" width="11.1796875" style="2" customWidth="1"/>
    <col min="1792" max="1792" width="9.1796875" style="2"/>
    <col min="1793" max="1793" width="10.54296875" style="2" customWidth="1"/>
    <col min="1794" max="1794" width="9.1796875" style="2"/>
    <col min="1795" max="1795" width="10.453125" style="2" customWidth="1"/>
    <col min="1796" max="1796" width="7.1796875" style="2" customWidth="1"/>
    <col min="1797" max="1797" width="10.453125" style="2" customWidth="1"/>
    <col min="1798" max="1798" width="9.1796875" style="2"/>
    <col min="1799" max="1799" width="1.81640625" style="2" customWidth="1"/>
    <col min="1800" max="1801" width="9.1796875" style="2"/>
    <col min="1802" max="1802" width="14.81640625" style="2" customWidth="1"/>
    <col min="1803" max="1803" width="2.453125" style="2" customWidth="1"/>
    <col min="1804" max="1804" width="6.453125" style="2" customWidth="1"/>
    <col min="1805" max="1806" width="9.1796875" style="2"/>
    <col min="1807" max="1807" width="12.81640625" style="2" customWidth="1"/>
    <col min="1808" max="1808" width="13.81640625" style="2" customWidth="1"/>
    <col min="1809" max="1809" width="0.81640625" style="2" customWidth="1"/>
    <col min="1810" max="2044" width="9.1796875" style="2"/>
    <col min="2045" max="2045" width="0.81640625" style="2" customWidth="1"/>
    <col min="2046" max="2046" width="9.1796875" style="2"/>
    <col min="2047" max="2047" width="11.1796875" style="2" customWidth="1"/>
    <col min="2048" max="2048" width="9.1796875" style="2"/>
    <col min="2049" max="2049" width="10.54296875" style="2" customWidth="1"/>
    <col min="2050" max="2050" width="9.1796875" style="2"/>
    <col min="2051" max="2051" width="10.453125" style="2" customWidth="1"/>
    <col min="2052" max="2052" width="7.1796875" style="2" customWidth="1"/>
    <col min="2053" max="2053" width="10.453125" style="2" customWidth="1"/>
    <col min="2054" max="2054" width="9.1796875" style="2"/>
    <col min="2055" max="2055" width="1.81640625" style="2" customWidth="1"/>
    <col min="2056" max="2057" width="9.1796875" style="2"/>
    <col min="2058" max="2058" width="14.81640625" style="2" customWidth="1"/>
    <col min="2059" max="2059" width="2.453125" style="2" customWidth="1"/>
    <col min="2060" max="2060" width="6.453125" style="2" customWidth="1"/>
    <col min="2061" max="2062" width="9.1796875" style="2"/>
    <col min="2063" max="2063" width="12.81640625" style="2" customWidth="1"/>
    <col min="2064" max="2064" width="13.81640625" style="2" customWidth="1"/>
    <col min="2065" max="2065" width="0.81640625" style="2" customWidth="1"/>
    <col min="2066" max="2300" width="9.1796875" style="2"/>
    <col min="2301" max="2301" width="0.81640625" style="2" customWidth="1"/>
    <col min="2302" max="2302" width="9.1796875" style="2"/>
    <col min="2303" max="2303" width="11.1796875" style="2" customWidth="1"/>
    <col min="2304" max="2304" width="9.1796875" style="2"/>
    <col min="2305" max="2305" width="10.54296875" style="2" customWidth="1"/>
    <col min="2306" max="2306" width="9.1796875" style="2"/>
    <col min="2307" max="2307" width="10.453125" style="2" customWidth="1"/>
    <col min="2308" max="2308" width="7.1796875" style="2" customWidth="1"/>
    <col min="2309" max="2309" width="10.453125" style="2" customWidth="1"/>
    <col min="2310" max="2310" width="9.1796875" style="2"/>
    <col min="2311" max="2311" width="1.81640625" style="2" customWidth="1"/>
    <col min="2312" max="2313" width="9.1796875" style="2"/>
    <col min="2314" max="2314" width="14.81640625" style="2" customWidth="1"/>
    <col min="2315" max="2315" width="2.453125" style="2" customWidth="1"/>
    <col min="2316" max="2316" width="6.453125" style="2" customWidth="1"/>
    <col min="2317" max="2318" width="9.1796875" style="2"/>
    <col min="2319" max="2319" width="12.81640625" style="2" customWidth="1"/>
    <col min="2320" max="2320" width="13.81640625" style="2" customWidth="1"/>
    <col min="2321" max="2321" width="0.81640625" style="2" customWidth="1"/>
    <col min="2322" max="2556" width="9.1796875" style="2"/>
    <col min="2557" max="2557" width="0.81640625" style="2" customWidth="1"/>
    <col min="2558" max="2558" width="9.1796875" style="2"/>
    <col min="2559" max="2559" width="11.1796875" style="2" customWidth="1"/>
    <col min="2560" max="2560" width="9.1796875" style="2"/>
    <col min="2561" max="2561" width="10.54296875" style="2" customWidth="1"/>
    <col min="2562" max="2562" width="9.1796875" style="2"/>
    <col min="2563" max="2563" width="10.453125" style="2" customWidth="1"/>
    <col min="2564" max="2564" width="7.1796875" style="2" customWidth="1"/>
    <col min="2565" max="2565" width="10.453125" style="2" customWidth="1"/>
    <col min="2566" max="2566" width="9.1796875" style="2"/>
    <col min="2567" max="2567" width="1.81640625" style="2" customWidth="1"/>
    <col min="2568" max="2569" width="9.1796875" style="2"/>
    <col min="2570" max="2570" width="14.81640625" style="2" customWidth="1"/>
    <col min="2571" max="2571" width="2.453125" style="2" customWidth="1"/>
    <col min="2572" max="2572" width="6.453125" style="2" customWidth="1"/>
    <col min="2573" max="2574" width="9.1796875" style="2"/>
    <col min="2575" max="2575" width="12.81640625" style="2" customWidth="1"/>
    <col min="2576" max="2576" width="13.81640625" style="2" customWidth="1"/>
    <col min="2577" max="2577" width="0.81640625" style="2" customWidth="1"/>
    <col min="2578" max="2812" width="9.1796875" style="2"/>
    <col min="2813" max="2813" width="0.81640625" style="2" customWidth="1"/>
    <col min="2814" max="2814" width="9.1796875" style="2"/>
    <col min="2815" max="2815" width="11.1796875" style="2" customWidth="1"/>
    <col min="2816" max="2816" width="9.1796875" style="2"/>
    <col min="2817" max="2817" width="10.54296875" style="2" customWidth="1"/>
    <col min="2818" max="2818" width="9.1796875" style="2"/>
    <col min="2819" max="2819" width="10.453125" style="2" customWidth="1"/>
    <col min="2820" max="2820" width="7.1796875" style="2" customWidth="1"/>
    <col min="2821" max="2821" width="10.453125" style="2" customWidth="1"/>
    <col min="2822" max="2822" width="9.1796875" style="2"/>
    <col min="2823" max="2823" width="1.81640625" style="2" customWidth="1"/>
    <col min="2824" max="2825" width="9.1796875" style="2"/>
    <col min="2826" max="2826" width="14.81640625" style="2" customWidth="1"/>
    <col min="2827" max="2827" width="2.453125" style="2" customWidth="1"/>
    <col min="2828" max="2828" width="6.453125" style="2" customWidth="1"/>
    <col min="2829" max="2830" width="9.1796875" style="2"/>
    <col min="2831" max="2831" width="12.81640625" style="2" customWidth="1"/>
    <col min="2832" max="2832" width="13.81640625" style="2" customWidth="1"/>
    <col min="2833" max="2833" width="0.81640625" style="2" customWidth="1"/>
    <col min="2834" max="3068" width="9.1796875" style="2"/>
    <col min="3069" max="3069" width="0.81640625" style="2" customWidth="1"/>
    <col min="3070" max="3070" width="9.1796875" style="2"/>
    <col min="3071" max="3071" width="11.1796875" style="2" customWidth="1"/>
    <col min="3072" max="3072" width="9.1796875" style="2"/>
    <col min="3073" max="3073" width="10.54296875" style="2" customWidth="1"/>
    <col min="3074" max="3074" width="9.1796875" style="2"/>
    <col min="3075" max="3075" width="10.453125" style="2" customWidth="1"/>
    <col min="3076" max="3076" width="7.1796875" style="2" customWidth="1"/>
    <col min="3077" max="3077" width="10.453125" style="2" customWidth="1"/>
    <col min="3078" max="3078" width="9.1796875" style="2"/>
    <col min="3079" max="3079" width="1.81640625" style="2" customWidth="1"/>
    <col min="3080" max="3081" width="9.1796875" style="2"/>
    <col min="3082" max="3082" width="14.81640625" style="2" customWidth="1"/>
    <col min="3083" max="3083" width="2.453125" style="2" customWidth="1"/>
    <col min="3084" max="3084" width="6.453125" style="2" customWidth="1"/>
    <col min="3085" max="3086" width="9.1796875" style="2"/>
    <col min="3087" max="3087" width="12.81640625" style="2" customWidth="1"/>
    <col min="3088" max="3088" width="13.81640625" style="2" customWidth="1"/>
    <col min="3089" max="3089" width="0.81640625" style="2" customWidth="1"/>
    <col min="3090" max="3324" width="9.1796875" style="2"/>
    <col min="3325" max="3325" width="0.81640625" style="2" customWidth="1"/>
    <col min="3326" max="3326" width="9.1796875" style="2"/>
    <col min="3327" max="3327" width="11.1796875" style="2" customWidth="1"/>
    <col min="3328" max="3328" width="9.1796875" style="2"/>
    <col min="3329" max="3329" width="10.54296875" style="2" customWidth="1"/>
    <col min="3330" max="3330" width="9.1796875" style="2"/>
    <col min="3331" max="3331" width="10.453125" style="2" customWidth="1"/>
    <col min="3332" max="3332" width="7.1796875" style="2" customWidth="1"/>
    <col min="3333" max="3333" width="10.453125" style="2" customWidth="1"/>
    <col min="3334" max="3334" width="9.1796875" style="2"/>
    <col min="3335" max="3335" width="1.81640625" style="2" customWidth="1"/>
    <col min="3336" max="3337" width="9.1796875" style="2"/>
    <col min="3338" max="3338" width="14.81640625" style="2" customWidth="1"/>
    <col min="3339" max="3339" width="2.453125" style="2" customWidth="1"/>
    <col min="3340" max="3340" width="6.453125" style="2" customWidth="1"/>
    <col min="3341" max="3342" width="9.1796875" style="2"/>
    <col min="3343" max="3343" width="12.81640625" style="2" customWidth="1"/>
    <col min="3344" max="3344" width="13.81640625" style="2" customWidth="1"/>
    <col min="3345" max="3345" width="0.81640625" style="2" customWidth="1"/>
    <col min="3346" max="3580" width="9.1796875" style="2"/>
    <col min="3581" max="3581" width="0.81640625" style="2" customWidth="1"/>
    <col min="3582" max="3582" width="9.1796875" style="2"/>
    <col min="3583" max="3583" width="11.1796875" style="2" customWidth="1"/>
    <col min="3584" max="3584" width="9.1796875" style="2"/>
    <col min="3585" max="3585" width="10.54296875" style="2" customWidth="1"/>
    <col min="3586" max="3586" width="9.1796875" style="2"/>
    <col min="3587" max="3587" width="10.453125" style="2" customWidth="1"/>
    <col min="3588" max="3588" width="7.1796875" style="2" customWidth="1"/>
    <col min="3589" max="3589" width="10.453125" style="2" customWidth="1"/>
    <col min="3590" max="3590" width="9.1796875" style="2"/>
    <col min="3591" max="3591" width="1.81640625" style="2" customWidth="1"/>
    <col min="3592" max="3593" width="9.1796875" style="2"/>
    <col min="3594" max="3594" width="14.81640625" style="2" customWidth="1"/>
    <col min="3595" max="3595" width="2.453125" style="2" customWidth="1"/>
    <col min="3596" max="3596" width="6.453125" style="2" customWidth="1"/>
    <col min="3597" max="3598" width="9.1796875" style="2"/>
    <col min="3599" max="3599" width="12.81640625" style="2" customWidth="1"/>
    <col min="3600" max="3600" width="13.81640625" style="2" customWidth="1"/>
    <col min="3601" max="3601" width="0.81640625" style="2" customWidth="1"/>
    <col min="3602" max="3836" width="9.1796875" style="2"/>
    <col min="3837" max="3837" width="0.81640625" style="2" customWidth="1"/>
    <col min="3838" max="3838" width="9.1796875" style="2"/>
    <col min="3839" max="3839" width="11.1796875" style="2" customWidth="1"/>
    <col min="3840" max="3840" width="9.1796875" style="2"/>
    <col min="3841" max="3841" width="10.54296875" style="2" customWidth="1"/>
    <col min="3842" max="3842" width="9.1796875" style="2"/>
    <col min="3843" max="3843" width="10.453125" style="2" customWidth="1"/>
    <col min="3844" max="3844" width="7.1796875" style="2" customWidth="1"/>
    <col min="3845" max="3845" width="10.453125" style="2" customWidth="1"/>
    <col min="3846" max="3846" width="9.1796875" style="2"/>
    <col min="3847" max="3847" width="1.81640625" style="2" customWidth="1"/>
    <col min="3848" max="3849" width="9.1796875" style="2"/>
    <col min="3850" max="3850" width="14.81640625" style="2" customWidth="1"/>
    <col min="3851" max="3851" width="2.453125" style="2" customWidth="1"/>
    <col min="3852" max="3852" width="6.453125" style="2" customWidth="1"/>
    <col min="3853" max="3854" width="9.1796875" style="2"/>
    <col min="3855" max="3855" width="12.81640625" style="2" customWidth="1"/>
    <col min="3856" max="3856" width="13.81640625" style="2" customWidth="1"/>
    <col min="3857" max="3857" width="0.81640625" style="2" customWidth="1"/>
    <col min="3858" max="4092" width="9.1796875" style="2"/>
    <col min="4093" max="4093" width="0.81640625" style="2" customWidth="1"/>
    <col min="4094" max="4094" width="9.1796875" style="2"/>
    <col min="4095" max="4095" width="11.1796875" style="2" customWidth="1"/>
    <col min="4096" max="4096" width="9.1796875" style="2"/>
    <col min="4097" max="4097" width="10.54296875" style="2" customWidth="1"/>
    <col min="4098" max="4098" width="9.1796875" style="2"/>
    <col min="4099" max="4099" width="10.453125" style="2" customWidth="1"/>
    <col min="4100" max="4100" width="7.1796875" style="2" customWidth="1"/>
    <col min="4101" max="4101" width="10.453125" style="2" customWidth="1"/>
    <col min="4102" max="4102" width="9.1796875" style="2"/>
    <col min="4103" max="4103" width="1.81640625" style="2" customWidth="1"/>
    <col min="4104" max="4105" width="9.1796875" style="2"/>
    <col min="4106" max="4106" width="14.81640625" style="2" customWidth="1"/>
    <col min="4107" max="4107" width="2.453125" style="2" customWidth="1"/>
    <col min="4108" max="4108" width="6.453125" style="2" customWidth="1"/>
    <col min="4109" max="4110" width="9.1796875" style="2"/>
    <col min="4111" max="4111" width="12.81640625" style="2" customWidth="1"/>
    <col min="4112" max="4112" width="13.81640625" style="2" customWidth="1"/>
    <col min="4113" max="4113" width="0.81640625" style="2" customWidth="1"/>
    <col min="4114" max="4348" width="9.1796875" style="2"/>
    <col min="4349" max="4349" width="0.81640625" style="2" customWidth="1"/>
    <col min="4350" max="4350" width="9.1796875" style="2"/>
    <col min="4351" max="4351" width="11.1796875" style="2" customWidth="1"/>
    <col min="4352" max="4352" width="9.1796875" style="2"/>
    <col min="4353" max="4353" width="10.54296875" style="2" customWidth="1"/>
    <col min="4354" max="4354" width="9.1796875" style="2"/>
    <col min="4355" max="4355" width="10.453125" style="2" customWidth="1"/>
    <col min="4356" max="4356" width="7.1796875" style="2" customWidth="1"/>
    <col min="4357" max="4357" width="10.453125" style="2" customWidth="1"/>
    <col min="4358" max="4358" width="9.1796875" style="2"/>
    <col min="4359" max="4359" width="1.81640625" style="2" customWidth="1"/>
    <col min="4360" max="4361" width="9.1796875" style="2"/>
    <col min="4362" max="4362" width="14.81640625" style="2" customWidth="1"/>
    <col min="4363" max="4363" width="2.453125" style="2" customWidth="1"/>
    <col min="4364" max="4364" width="6.453125" style="2" customWidth="1"/>
    <col min="4365" max="4366" width="9.1796875" style="2"/>
    <col min="4367" max="4367" width="12.81640625" style="2" customWidth="1"/>
    <col min="4368" max="4368" width="13.81640625" style="2" customWidth="1"/>
    <col min="4369" max="4369" width="0.81640625" style="2" customWidth="1"/>
    <col min="4370" max="4604" width="9.1796875" style="2"/>
    <col min="4605" max="4605" width="0.81640625" style="2" customWidth="1"/>
    <col min="4606" max="4606" width="9.1796875" style="2"/>
    <col min="4607" max="4607" width="11.1796875" style="2" customWidth="1"/>
    <col min="4608" max="4608" width="9.1796875" style="2"/>
    <col min="4609" max="4609" width="10.54296875" style="2" customWidth="1"/>
    <col min="4610" max="4610" width="9.1796875" style="2"/>
    <col min="4611" max="4611" width="10.453125" style="2" customWidth="1"/>
    <col min="4612" max="4612" width="7.1796875" style="2" customWidth="1"/>
    <col min="4613" max="4613" width="10.453125" style="2" customWidth="1"/>
    <col min="4614" max="4614" width="9.1796875" style="2"/>
    <col min="4615" max="4615" width="1.81640625" style="2" customWidth="1"/>
    <col min="4616" max="4617" width="9.1796875" style="2"/>
    <col min="4618" max="4618" width="14.81640625" style="2" customWidth="1"/>
    <col min="4619" max="4619" width="2.453125" style="2" customWidth="1"/>
    <col min="4620" max="4620" width="6.453125" style="2" customWidth="1"/>
    <col min="4621" max="4622" width="9.1796875" style="2"/>
    <col min="4623" max="4623" width="12.81640625" style="2" customWidth="1"/>
    <col min="4624" max="4624" width="13.81640625" style="2" customWidth="1"/>
    <col min="4625" max="4625" width="0.81640625" style="2" customWidth="1"/>
    <col min="4626" max="4860" width="9.1796875" style="2"/>
    <col min="4861" max="4861" width="0.81640625" style="2" customWidth="1"/>
    <col min="4862" max="4862" width="9.1796875" style="2"/>
    <col min="4863" max="4863" width="11.1796875" style="2" customWidth="1"/>
    <col min="4864" max="4864" width="9.1796875" style="2"/>
    <col min="4865" max="4865" width="10.54296875" style="2" customWidth="1"/>
    <col min="4866" max="4866" width="9.1796875" style="2"/>
    <col min="4867" max="4867" width="10.453125" style="2" customWidth="1"/>
    <col min="4868" max="4868" width="7.1796875" style="2" customWidth="1"/>
    <col min="4869" max="4869" width="10.453125" style="2" customWidth="1"/>
    <col min="4870" max="4870" width="9.1796875" style="2"/>
    <col min="4871" max="4871" width="1.81640625" style="2" customWidth="1"/>
    <col min="4872" max="4873" width="9.1796875" style="2"/>
    <col min="4874" max="4874" width="14.81640625" style="2" customWidth="1"/>
    <col min="4875" max="4875" width="2.453125" style="2" customWidth="1"/>
    <col min="4876" max="4876" width="6.453125" style="2" customWidth="1"/>
    <col min="4877" max="4878" width="9.1796875" style="2"/>
    <col min="4879" max="4879" width="12.81640625" style="2" customWidth="1"/>
    <col min="4880" max="4880" width="13.81640625" style="2" customWidth="1"/>
    <col min="4881" max="4881" width="0.81640625" style="2" customWidth="1"/>
    <col min="4882" max="5116" width="9.1796875" style="2"/>
    <col min="5117" max="5117" width="0.81640625" style="2" customWidth="1"/>
    <col min="5118" max="5118" width="9.1796875" style="2"/>
    <col min="5119" max="5119" width="11.1796875" style="2" customWidth="1"/>
    <col min="5120" max="5120" width="9.1796875" style="2"/>
    <col min="5121" max="5121" width="10.54296875" style="2" customWidth="1"/>
    <col min="5122" max="5122" width="9.1796875" style="2"/>
    <col min="5123" max="5123" width="10.453125" style="2" customWidth="1"/>
    <col min="5124" max="5124" width="7.1796875" style="2" customWidth="1"/>
    <col min="5125" max="5125" width="10.453125" style="2" customWidth="1"/>
    <col min="5126" max="5126" width="9.1796875" style="2"/>
    <col min="5127" max="5127" width="1.81640625" style="2" customWidth="1"/>
    <col min="5128" max="5129" width="9.1796875" style="2"/>
    <col min="5130" max="5130" width="14.81640625" style="2" customWidth="1"/>
    <col min="5131" max="5131" width="2.453125" style="2" customWidth="1"/>
    <col min="5132" max="5132" width="6.453125" style="2" customWidth="1"/>
    <col min="5133" max="5134" width="9.1796875" style="2"/>
    <col min="5135" max="5135" width="12.81640625" style="2" customWidth="1"/>
    <col min="5136" max="5136" width="13.81640625" style="2" customWidth="1"/>
    <col min="5137" max="5137" width="0.81640625" style="2" customWidth="1"/>
    <col min="5138" max="5372" width="9.1796875" style="2"/>
    <col min="5373" max="5373" width="0.81640625" style="2" customWidth="1"/>
    <col min="5374" max="5374" width="9.1796875" style="2"/>
    <col min="5375" max="5375" width="11.1796875" style="2" customWidth="1"/>
    <col min="5376" max="5376" width="9.1796875" style="2"/>
    <col min="5377" max="5377" width="10.54296875" style="2" customWidth="1"/>
    <col min="5378" max="5378" width="9.1796875" style="2"/>
    <col min="5379" max="5379" width="10.453125" style="2" customWidth="1"/>
    <col min="5380" max="5380" width="7.1796875" style="2" customWidth="1"/>
    <col min="5381" max="5381" width="10.453125" style="2" customWidth="1"/>
    <col min="5382" max="5382" width="9.1796875" style="2"/>
    <col min="5383" max="5383" width="1.81640625" style="2" customWidth="1"/>
    <col min="5384" max="5385" width="9.1796875" style="2"/>
    <col min="5386" max="5386" width="14.81640625" style="2" customWidth="1"/>
    <col min="5387" max="5387" width="2.453125" style="2" customWidth="1"/>
    <col min="5388" max="5388" width="6.453125" style="2" customWidth="1"/>
    <col min="5389" max="5390" width="9.1796875" style="2"/>
    <col min="5391" max="5391" width="12.81640625" style="2" customWidth="1"/>
    <col min="5392" max="5392" width="13.81640625" style="2" customWidth="1"/>
    <col min="5393" max="5393" width="0.81640625" style="2" customWidth="1"/>
    <col min="5394" max="5628" width="9.1796875" style="2"/>
    <col min="5629" max="5629" width="0.81640625" style="2" customWidth="1"/>
    <col min="5630" max="5630" width="9.1796875" style="2"/>
    <col min="5631" max="5631" width="11.1796875" style="2" customWidth="1"/>
    <col min="5632" max="5632" width="9.1796875" style="2"/>
    <col min="5633" max="5633" width="10.54296875" style="2" customWidth="1"/>
    <col min="5634" max="5634" width="9.1796875" style="2"/>
    <col min="5635" max="5635" width="10.453125" style="2" customWidth="1"/>
    <col min="5636" max="5636" width="7.1796875" style="2" customWidth="1"/>
    <col min="5637" max="5637" width="10.453125" style="2" customWidth="1"/>
    <col min="5638" max="5638" width="9.1796875" style="2"/>
    <col min="5639" max="5639" width="1.81640625" style="2" customWidth="1"/>
    <col min="5640" max="5641" width="9.1796875" style="2"/>
    <col min="5642" max="5642" width="14.81640625" style="2" customWidth="1"/>
    <col min="5643" max="5643" width="2.453125" style="2" customWidth="1"/>
    <col min="5644" max="5644" width="6.453125" style="2" customWidth="1"/>
    <col min="5645" max="5646" width="9.1796875" style="2"/>
    <col min="5647" max="5647" width="12.81640625" style="2" customWidth="1"/>
    <col min="5648" max="5648" width="13.81640625" style="2" customWidth="1"/>
    <col min="5649" max="5649" width="0.81640625" style="2" customWidth="1"/>
    <col min="5650" max="5884" width="9.1796875" style="2"/>
    <col min="5885" max="5885" width="0.81640625" style="2" customWidth="1"/>
    <col min="5886" max="5886" width="9.1796875" style="2"/>
    <col min="5887" max="5887" width="11.1796875" style="2" customWidth="1"/>
    <col min="5888" max="5888" width="9.1796875" style="2"/>
    <col min="5889" max="5889" width="10.54296875" style="2" customWidth="1"/>
    <col min="5890" max="5890" width="9.1796875" style="2"/>
    <col min="5891" max="5891" width="10.453125" style="2" customWidth="1"/>
    <col min="5892" max="5892" width="7.1796875" style="2" customWidth="1"/>
    <col min="5893" max="5893" width="10.453125" style="2" customWidth="1"/>
    <col min="5894" max="5894" width="9.1796875" style="2"/>
    <col min="5895" max="5895" width="1.81640625" style="2" customWidth="1"/>
    <col min="5896" max="5897" width="9.1796875" style="2"/>
    <col min="5898" max="5898" width="14.81640625" style="2" customWidth="1"/>
    <col min="5899" max="5899" width="2.453125" style="2" customWidth="1"/>
    <col min="5900" max="5900" width="6.453125" style="2" customWidth="1"/>
    <col min="5901" max="5902" width="9.1796875" style="2"/>
    <col min="5903" max="5903" width="12.81640625" style="2" customWidth="1"/>
    <col min="5904" max="5904" width="13.81640625" style="2" customWidth="1"/>
    <col min="5905" max="5905" width="0.81640625" style="2" customWidth="1"/>
    <col min="5906" max="6140" width="9.1796875" style="2"/>
    <col min="6141" max="6141" width="0.81640625" style="2" customWidth="1"/>
    <col min="6142" max="6142" width="9.1796875" style="2"/>
    <col min="6143" max="6143" width="11.1796875" style="2" customWidth="1"/>
    <col min="6144" max="6144" width="9.1796875" style="2"/>
    <col min="6145" max="6145" width="10.54296875" style="2" customWidth="1"/>
    <col min="6146" max="6146" width="9.1796875" style="2"/>
    <col min="6147" max="6147" width="10.453125" style="2" customWidth="1"/>
    <col min="6148" max="6148" width="7.1796875" style="2" customWidth="1"/>
    <col min="6149" max="6149" width="10.453125" style="2" customWidth="1"/>
    <col min="6150" max="6150" width="9.1796875" style="2"/>
    <col min="6151" max="6151" width="1.81640625" style="2" customWidth="1"/>
    <col min="6152" max="6153" width="9.1796875" style="2"/>
    <col min="6154" max="6154" width="14.81640625" style="2" customWidth="1"/>
    <col min="6155" max="6155" width="2.453125" style="2" customWidth="1"/>
    <col min="6156" max="6156" width="6.453125" style="2" customWidth="1"/>
    <col min="6157" max="6158" width="9.1796875" style="2"/>
    <col min="6159" max="6159" width="12.81640625" style="2" customWidth="1"/>
    <col min="6160" max="6160" width="13.81640625" style="2" customWidth="1"/>
    <col min="6161" max="6161" width="0.81640625" style="2" customWidth="1"/>
    <col min="6162" max="6396" width="9.1796875" style="2"/>
    <col min="6397" max="6397" width="0.81640625" style="2" customWidth="1"/>
    <col min="6398" max="6398" width="9.1796875" style="2"/>
    <col min="6399" max="6399" width="11.1796875" style="2" customWidth="1"/>
    <col min="6400" max="6400" width="9.1796875" style="2"/>
    <col min="6401" max="6401" width="10.54296875" style="2" customWidth="1"/>
    <col min="6402" max="6402" width="9.1796875" style="2"/>
    <col min="6403" max="6403" width="10.453125" style="2" customWidth="1"/>
    <col min="6404" max="6404" width="7.1796875" style="2" customWidth="1"/>
    <col min="6405" max="6405" width="10.453125" style="2" customWidth="1"/>
    <col min="6406" max="6406" width="9.1796875" style="2"/>
    <col min="6407" max="6407" width="1.81640625" style="2" customWidth="1"/>
    <col min="6408" max="6409" width="9.1796875" style="2"/>
    <col min="6410" max="6410" width="14.81640625" style="2" customWidth="1"/>
    <col min="6411" max="6411" width="2.453125" style="2" customWidth="1"/>
    <col min="6412" max="6412" width="6.453125" style="2" customWidth="1"/>
    <col min="6413" max="6414" width="9.1796875" style="2"/>
    <col min="6415" max="6415" width="12.81640625" style="2" customWidth="1"/>
    <col min="6416" max="6416" width="13.81640625" style="2" customWidth="1"/>
    <col min="6417" max="6417" width="0.81640625" style="2" customWidth="1"/>
    <col min="6418" max="6652" width="9.1796875" style="2"/>
    <col min="6653" max="6653" width="0.81640625" style="2" customWidth="1"/>
    <col min="6654" max="6654" width="9.1796875" style="2"/>
    <col min="6655" max="6655" width="11.1796875" style="2" customWidth="1"/>
    <col min="6656" max="6656" width="9.1796875" style="2"/>
    <col min="6657" max="6657" width="10.54296875" style="2" customWidth="1"/>
    <col min="6658" max="6658" width="9.1796875" style="2"/>
    <col min="6659" max="6659" width="10.453125" style="2" customWidth="1"/>
    <col min="6660" max="6660" width="7.1796875" style="2" customWidth="1"/>
    <col min="6661" max="6661" width="10.453125" style="2" customWidth="1"/>
    <col min="6662" max="6662" width="9.1796875" style="2"/>
    <col min="6663" max="6663" width="1.81640625" style="2" customWidth="1"/>
    <col min="6664" max="6665" width="9.1796875" style="2"/>
    <col min="6666" max="6666" width="14.81640625" style="2" customWidth="1"/>
    <col min="6667" max="6667" width="2.453125" style="2" customWidth="1"/>
    <col min="6668" max="6668" width="6.453125" style="2" customWidth="1"/>
    <col min="6669" max="6670" width="9.1796875" style="2"/>
    <col min="6671" max="6671" width="12.81640625" style="2" customWidth="1"/>
    <col min="6672" max="6672" width="13.81640625" style="2" customWidth="1"/>
    <col min="6673" max="6673" width="0.81640625" style="2" customWidth="1"/>
    <col min="6674" max="6908" width="9.1796875" style="2"/>
    <col min="6909" max="6909" width="0.81640625" style="2" customWidth="1"/>
    <col min="6910" max="6910" width="9.1796875" style="2"/>
    <col min="6911" max="6911" width="11.1796875" style="2" customWidth="1"/>
    <col min="6912" max="6912" width="9.1796875" style="2"/>
    <col min="6913" max="6913" width="10.54296875" style="2" customWidth="1"/>
    <col min="6914" max="6914" width="9.1796875" style="2"/>
    <col min="6915" max="6915" width="10.453125" style="2" customWidth="1"/>
    <col min="6916" max="6916" width="7.1796875" style="2" customWidth="1"/>
    <col min="6917" max="6917" width="10.453125" style="2" customWidth="1"/>
    <col min="6918" max="6918" width="9.1796875" style="2"/>
    <col min="6919" max="6919" width="1.81640625" style="2" customWidth="1"/>
    <col min="6920" max="6921" width="9.1796875" style="2"/>
    <col min="6922" max="6922" width="14.81640625" style="2" customWidth="1"/>
    <col min="6923" max="6923" width="2.453125" style="2" customWidth="1"/>
    <col min="6924" max="6924" width="6.453125" style="2" customWidth="1"/>
    <col min="6925" max="6926" width="9.1796875" style="2"/>
    <col min="6927" max="6927" width="12.81640625" style="2" customWidth="1"/>
    <col min="6928" max="6928" width="13.81640625" style="2" customWidth="1"/>
    <col min="6929" max="6929" width="0.81640625" style="2" customWidth="1"/>
    <col min="6930" max="7164" width="9.1796875" style="2"/>
    <col min="7165" max="7165" width="0.81640625" style="2" customWidth="1"/>
    <col min="7166" max="7166" width="9.1796875" style="2"/>
    <col min="7167" max="7167" width="11.1796875" style="2" customWidth="1"/>
    <col min="7168" max="7168" width="9.1796875" style="2"/>
    <col min="7169" max="7169" width="10.54296875" style="2" customWidth="1"/>
    <col min="7170" max="7170" width="9.1796875" style="2"/>
    <col min="7171" max="7171" width="10.453125" style="2" customWidth="1"/>
    <col min="7172" max="7172" width="7.1796875" style="2" customWidth="1"/>
    <col min="7173" max="7173" width="10.453125" style="2" customWidth="1"/>
    <col min="7174" max="7174" width="9.1796875" style="2"/>
    <col min="7175" max="7175" width="1.81640625" style="2" customWidth="1"/>
    <col min="7176" max="7177" width="9.1796875" style="2"/>
    <col min="7178" max="7178" width="14.81640625" style="2" customWidth="1"/>
    <col min="7179" max="7179" width="2.453125" style="2" customWidth="1"/>
    <col min="7180" max="7180" width="6.453125" style="2" customWidth="1"/>
    <col min="7181" max="7182" width="9.1796875" style="2"/>
    <col min="7183" max="7183" width="12.81640625" style="2" customWidth="1"/>
    <col min="7184" max="7184" width="13.81640625" style="2" customWidth="1"/>
    <col min="7185" max="7185" width="0.81640625" style="2" customWidth="1"/>
    <col min="7186" max="7420" width="9.1796875" style="2"/>
    <col min="7421" max="7421" width="0.81640625" style="2" customWidth="1"/>
    <col min="7422" max="7422" width="9.1796875" style="2"/>
    <col min="7423" max="7423" width="11.1796875" style="2" customWidth="1"/>
    <col min="7424" max="7424" width="9.1796875" style="2"/>
    <col min="7425" max="7425" width="10.54296875" style="2" customWidth="1"/>
    <col min="7426" max="7426" width="9.1796875" style="2"/>
    <col min="7427" max="7427" width="10.453125" style="2" customWidth="1"/>
    <col min="7428" max="7428" width="7.1796875" style="2" customWidth="1"/>
    <col min="7429" max="7429" width="10.453125" style="2" customWidth="1"/>
    <col min="7430" max="7430" width="9.1796875" style="2"/>
    <col min="7431" max="7431" width="1.81640625" style="2" customWidth="1"/>
    <col min="7432" max="7433" width="9.1796875" style="2"/>
    <col min="7434" max="7434" width="14.81640625" style="2" customWidth="1"/>
    <col min="7435" max="7435" width="2.453125" style="2" customWidth="1"/>
    <col min="7436" max="7436" width="6.453125" style="2" customWidth="1"/>
    <col min="7437" max="7438" width="9.1796875" style="2"/>
    <col min="7439" max="7439" width="12.81640625" style="2" customWidth="1"/>
    <col min="7440" max="7440" width="13.81640625" style="2" customWidth="1"/>
    <col min="7441" max="7441" width="0.81640625" style="2" customWidth="1"/>
    <col min="7442" max="7676" width="9.1796875" style="2"/>
    <col min="7677" max="7677" width="0.81640625" style="2" customWidth="1"/>
    <col min="7678" max="7678" width="9.1796875" style="2"/>
    <col min="7679" max="7679" width="11.1796875" style="2" customWidth="1"/>
    <col min="7680" max="7680" width="9.1796875" style="2"/>
    <col min="7681" max="7681" width="10.54296875" style="2" customWidth="1"/>
    <col min="7682" max="7682" width="9.1796875" style="2"/>
    <col min="7683" max="7683" width="10.453125" style="2" customWidth="1"/>
    <col min="7684" max="7684" width="7.1796875" style="2" customWidth="1"/>
    <col min="7685" max="7685" width="10.453125" style="2" customWidth="1"/>
    <col min="7686" max="7686" width="9.1796875" style="2"/>
    <col min="7687" max="7687" width="1.81640625" style="2" customWidth="1"/>
    <col min="7688" max="7689" width="9.1796875" style="2"/>
    <col min="7690" max="7690" width="14.81640625" style="2" customWidth="1"/>
    <col min="7691" max="7691" width="2.453125" style="2" customWidth="1"/>
    <col min="7692" max="7692" width="6.453125" style="2" customWidth="1"/>
    <col min="7693" max="7694" width="9.1796875" style="2"/>
    <col min="7695" max="7695" width="12.81640625" style="2" customWidth="1"/>
    <col min="7696" max="7696" width="13.81640625" style="2" customWidth="1"/>
    <col min="7697" max="7697" width="0.81640625" style="2" customWidth="1"/>
    <col min="7698" max="7932" width="9.1796875" style="2"/>
    <col min="7933" max="7933" width="0.81640625" style="2" customWidth="1"/>
    <col min="7934" max="7934" width="9.1796875" style="2"/>
    <col min="7935" max="7935" width="11.1796875" style="2" customWidth="1"/>
    <col min="7936" max="7936" width="9.1796875" style="2"/>
    <col min="7937" max="7937" width="10.54296875" style="2" customWidth="1"/>
    <col min="7938" max="7938" width="9.1796875" style="2"/>
    <col min="7939" max="7939" width="10.453125" style="2" customWidth="1"/>
    <col min="7940" max="7940" width="7.1796875" style="2" customWidth="1"/>
    <col min="7941" max="7941" width="10.453125" style="2" customWidth="1"/>
    <col min="7942" max="7942" width="9.1796875" style="2"/>
    <col min="7943" max="7943" width="1.81640625" style="2" customWidth="1"/>
    <col min="7944" max="7945" width="9.1796875" style="2"/>
    <col min="7946" max="7946" width="14.81640625" style="2" customWidth="1"/>
    <col min="7947" max="7947" width="2.453125" style="2" customWidth="1"/>
    <col min="7948" max="7948" width="6.453125" style="2" customWidth="1"/>
    <col min="7949" max="7950" width="9.1796875" style="2"/>
    <col min="7951" max="7951" width="12.81640625" style="2" customWidth="1"/>
    <col min="7952" max="7952" width="13.81640625" style="2" customWidth="1"/>
    <col min="7953" max="7953" width="0.81640625" style="2" customWidth="1"/>
    <col min="7954" max="8188" width="9.1796875" style="2"/>
    <col min="8189" max="8189" width="0.81640625" style="2" customWidth="1"/>
    <col min="8190" max="8190" width="9.1796875" style="2"/>
    <col min="8191" max="8191" width="11.1796875" style="2" customWidth="1"/>
    <col min="8192" max="8192" width="9.1796875" style="2"/>
    <col min="8193" max="8193" width="10.54296875" style="2" customWidth="1"/>
    <col min="8194" max="8194" width="9.1796875" style="2"/>
    <col min="8195" max="8195" width="10.453125" style="2" customWidth="1"/>
    <col min="8196" max="8196" width="7.1796875" style="2" customWidth="1"/>
    <col min="8197" max="8197" width="10.453125" style="2" customWidth="1"/>
    <col min="8198" max="8198" width="9.1796875" style="2"/>
    <col min="8199" max="8199" width="1.81640625" style="2" customWidth="1"/>
    <col min="8200" max="8201" width="9.1796875" style="2"/>
    <col min="8202" max="8202" width="14.81640625" style="2" customWidth="1"/>
    <col min="8203" max="8203" width="2.453125" style="2" customWidth="1"/>
    <col min="8204" max="8204" width="6.453125" style="2" customWidth="1"/>
    <col min="8205" max="8206" width="9.1796875" style="2"/>
    <col min="8207" max="8207" width="12.81640625" style="2" customWidth="1"/>
    <col min="8208" max="8208" width="13.81640625" style="2" customWidth="1"/>
    <col min="8209" max="8209" width="0.81640625" style="2" customWidth="1"/>
    <col min="8210" max="8444" width="9.1796875" style="2"/>
    <col min="8445" max="8445" width="0.81640625" style="2" customWidth="1"/>
    <col min="8446" max="8446" width="9.1796875" style="2"/>
    <col min="8447" max="8447" width="11.1796875" style="2" customWidth="1"/>
    <col min="8448" max="8448" width="9.1796875" style="2"/>
    <col min="8449" max="8449" width="10.54296875" style="2" customWidth="1"/>
    <col min="8450" max="8450" width="9.1796875" style="2"/>
    <col min="8451" max="8451" width="10.453125" style="2" customWidth="1"/>
    <col min="8452" max="8452" width="7.1796875" style="2" customWidth="1"/>
    <col min="8453" max="8453" width="10.453125" style="2" customWidth="1"/>
    <col min="8454" max="8454" width="9.1796875" style="2"/>
    <col min="8455" max="8455" width="1.81640625" style="2" customWidth="1"/>
    <col min="8456" max="8457" width="9.1796875" style="2"/>
    <col min="8458" max="8458" width="14.81640625" style="2" customWidth="1"/>
    <col min="8459" max="8459" width="2.453125" style="2" customWidth="1"/>
    <col min="8460" max="8460" width="6.453125" style="2" customWidth="1"/>
    <col min="8461" max="8462" width="9.1796875" style="2"/>
    <col min="8463" max="8463" width="12.81640625" style="2" customWidth="1"/>
    <col min="8464" max="8464" width="13.81640625" style="2" customWidth="1"/>
    <col min="8465" max="8465" width="0.81640625" style="2" customWidth="1"/>
    <col min="8466" max="8700" width="9.1796875" style="2"/>
    <col min="8701" max="8701" width="0.81640625" style="2" customWidth="1"/>
    <col min="8702" max="8702" width="9.1796875" style="2"/>
    <col min="8703" max="8703" width="11.1796875" style="2" customWidth="1"/>
    <col min="8704" max="8704" width="9.1796875" style="2"/>
    <col min="8705" max="8705" width="10.54296875" style="2" customWidth="1"/>
    <col min="8706" max="8706" width="9.1796875" style="2"/>
    <col min="8707" max="8707" width="10.453125" style="2" customWidth="1"/>
    <col min="8708" max="8708" width="7.1796875" style="2" customWidth="1"/>
    <col min="8709" max="8709" width="10.453125" style="2" customWidth="1"/>
    <col min="8710" max="8710" width="9.1796875" style="2"/>
    <col min="8711" max="8711" width="1.81640625" style="2" customWidth="1"/>
    <col min="8712" max="8713" width="9.1796875" style="2"/>
    <col min="8714" max="8714" width="14.81640625" style="2" customWidth="1"/>
    <col min="8715" max="8715" width="2.453125" style="2" customWidth="1"/>
    <col min="8716" max="8716" width="6.453125" style="2" customWidth="1"/>
    <col min="8717" max="8718" width="9.1796875" style="2"/>
    <col min="8719" max="8719" width="12.81640625" style="2" customWidth="1"/>
    <col min="8720" max="8720" width="13.81640625" style="2" customWidth="1"/>
    <col min="8721" max="8721" width="0.81640625" style="2" customWidth="1"/>
    <col min="8722" max="8956" width="9.1796875" style="2"/>
    <col min="8957" max="8957" width="0.81640625" style="2" customWidth="1"/>
    <col min="8958" max="8958" width="9.1796875" style="2"/>
    <col min="8959" max="8959" width="11.1796875" style="2" customWidth="1"/>
    <col min="8960" max="8960" width="9.1796875" style="2"/>
    <col min="8961" max="8961" width="10.54296875" style="2" customWidth="1"/>
    <col min="8962" max="8962" width="9.1796875" style="2"/>
    <col min="8963" max="8963" width="10.453125" style="2" customWidth="1"/>
    <col min="8964" max="8964" width="7.1796875" style="2" customWidth="1"/>
    <col min="8965" max="8965" width="10.453125" style="2" customWidth="1"/>
    <col min="8966" max="8966" width="9.1796875" style="2"/>
    <col min="8967" max="8967" width="1.81640625" style="2" customWidth="1"/>
    <col min="8968" max="8969" width="9.1796875" style="2"/>
    <col min="8970" max="8970" width="14.81640625" style="2" customWidth="1"/>
    <col min="8971" max="8971" width="2.453125" style="2" customWidth="1"/>
    <col min="8972" max="8972" width="6.453125" style="2" customWidth="1"/>
    <col min="8973" max="8974" width="9.1796875" style="2"/>
    <col min="8975" max="8975" width="12.81640625" style="2" customWidth="1"/>
    <col min="8976" max="8976" width="13.81640625" style="2" customWidth="1"/>
    <col min="8977" max="8977" width="0.81640625" style="2" customWidth="1"/>
    <col min="8978" max="9212" width="9.1796875" style="2"/>
    <col min="9213" max="9213" width="0.81640625" style="2" customWidth="1"/>
    <col min="9214" max="9214" width="9.1796875" style="2"/>
    <col min="9215" max="9215" width="11.1796875" style="2" customWidth="1"/>
    <col min="9216" max="9216" width="9.1796875" style="2"/>
    <col min="9217" max="9217" width="10.54296875" style="2" customWidth="1"/>
    <col min="9218" max="9218" width="9.1796875" style="2"/>
    <col min="9219" max="9219" width="10.453125" style="2" customWidth="1"/>
    <col min="9220" max="9220" width="7.1796875" style="2" customWidth="1"/>
    <col min="9221" max="9221" width="10.453125" style="2" customWidth="1"/>
    <col min="9222" max="9222" width="9.1796875" style="2"/>
    <col min="9223" max="9223" width="1.81640625" style="2" customWidth="1"/>
    <col min="9224" max="9225" width="9.1796875" style="2"/>
    <col min="9226" max="9226" width="14.81640625" style="2" customWidth="1"/>
    <col min="9227" max="9227" width="2.453125" style="2" customWidth="1"/>
    <col min="9228" max="9228" width="6.453125" style="2" customWidth="1"/>
    <col min="9229" max="9230" width="9.1796875" style="2"/>
    <col min="9231" max="9231" width="12.81640625" style="2" customWidth="1"/>
    <col min="9232" max="9232" width="13.81640625" style="2" customWidth="1"/>
    <col min="9233" max="9233" width="0.81640625" style="2" customWidth="1"/>
    <col min="9234" max="9468" width="9.1796875" style="2"/>
    <col min="9469" max="9469" width="0.81640625" style="2" customWidth="1"/>
    <col min="9470" max="9470" width="9.1796875" style="2"/>
    <col min="9471" max="9471" width="11.1796875" style="2" customWidth="1"/>
    <col min="9472" max="9472" width="9.1796875" style="2"/>
    <col min="9473" max="9473" width="10.54296875" style="2" customWidth="1"/>
    <col min="9474" max="9474" width="9.1796875" style="2"/>
    <col min="9475" max="9475" width="10.453125" style="2" customWidth="1"/>
    <col min="9476" max="9476" width="7.1796875" style="2" customWidth="1"/>
    <col min="9477" max="9477" width="10.453125" style="2" customWidth="1"/>
    <col min="9478" max="9478" width="9.1796875" style="2"/>
    <col min="9479" max="9479" width="1.81640625" style="2" customWidth="1"/>
    <col min="9480" max="9481" width="9.1796875" style="2"/>
    <col min="9482" max="9482" width="14.81640625" style="2" customWidth="1"/>
    <col min="9483" max="9483" width="2.453125" style="2" customWidth="1"/>
    <col min="9484" max="9484" width="6.453125" style="2" customWidth="1"/>
    <col min="9485" max="9486" width="9.1796875" style="2"/>
    <col min="9487" max="9487" width="12.81640625" style="2" customWidth="1"/>
    <col min="9488" max="9488" width="13.81640625" style="2" customWidth="1"/>
    <col min="9489" max="9489" width="0.81640625" style="2" customWidth="1"/>
    <col min="9490" max="9724" width="9.1796875" style="2"/>
    <col min="9725" max="9725" width="0.81640625" style="2" customWidth="1"/>
    <col min="9726" max="9726" width="9.1796875" style="2"/>
    <col min="9727" max="9727" width="11.1796875" style="2" customWidth="1"/>
    <col min="9728" max="9728" width="9.1796875" style="2"/>
    <col min="9729" max="9729" width="10.54296875" style="2" customWidth="1"/>
    <col min="9730" max="9730" width="9.1796875" style="2"/>
    <col min="9731" max="9731" width="10.453125" style="2" customWidth="1"/>
    <col min="9732" max="9732" width="7.1796875" style="2" customWidth="1"/>
    <col min="9733" max="9733" width="10.453125" style="2" customWidth="1"/>
    <col min="9734" max="9734" width="9.1796875" style="2"/>
    <col min="9735" max="9735" width="1.81640625" style="2" customWidth="1"/>
    <col min="9736" max="9737" width="9.1796875" style="2"/>
    <col min="9738" max="9738" width="14.81640625" style="2" customWidth="1"/>
    <col min="9739" max="9739" width="2.453125" style="2" customWidth="1"/>
    <col min="9740" max="9740" width="6.453125" style="2" customWidth="1"/>
    <col min="9741" max="9742" width="9.1796875" style="2"/>
    <col min="9743" max="9743" width="12.81640625" style="2" customWidth="1"/>
    <col min="9744" max="9744" width="13.81640625" style="2" customWidth="1"/>
    <col min="9745" max="9745" width="0.81640625" style="2" customWidth="1"/>
    <col min="9746" max="9980" width="9.1796875" style="2"/>
    <col min="9981" max="9981" width="0.81640625" style="2" customWidth="1"/>
    <col min="9982" max="9982" width="9.1796875" style="2"/>
    <col min="9983" max="9983" width="11.1796875" style="2" customWidth="1"/>
    <col min="9984" max="9984" width="9.1796875" style="2"/>
    <col min="9985" max="9985" width="10.54296875" style="2" customWidth="1"/>
    <col min="9986" max="9986" width="9.1796875" style="2"/>
    <col min="9987" max="9987" width="10.453125" style="2" customWidth="1"/>
    <col min="9988" max="9988" width="7.1796875" style="2" customWidth="1"/>
    <col min="9989" max="9989" width="10.453125" style="2" customWidth="1"/>
    <col min="9990" max="9990" width="9.1796875" style="2"/>
    <col min="9991" max="9991" width="1.81640625" style="2" customWidth="1"/>
    <col min="9992" max="9993" width="9.1796875" style="2"/>
    <col min="9994" max="9994" width="14.81640625" style="2" customWidth="1"/>
    <col min="9995" max="9995" width="2.453125" style="2" customWidth="1"/>
    <col min="9996" max="9996" width="6.453125" style="2" customWidth="1"/>
    <col min="9997" max="9998" width="9.1796875" style="2"/>
    <col min="9999" max="9999" width="12.81640625" style="2" customWidth="1"/>
    <col min="10000" max="10000" width="13.81640625" style="2" customWidth="1"/>
    <col min="10001" max="10001" width="0.81640625" style="2" customWidth="1"/>
    <col min="10002" max="10236" width="9.1796875" style="2"/>
    <col min="10237" max="10237" width="0.81640625" style="2" customWidth="1"/>
    <col min="10238" max="10238" width="9.1796875" style="2"/>
    <col min="10239" max="10239" width="11.1796875" style="2" customWidth="1"/>
    <col min="10240" max="10240" width="9.1796875" style="2"/>
    <col min="10241" max="10241" width="10.54296875" style="2" customWidth="1"/>
    <col min="10242" max="10242" width="9.1796875" style="2"/>
    <col min="10243" max="10243" width="10.453125" style="2" customWidth="1"/>
    <col min="10244" max="10244" width="7.1796875" style="2" customWidth="1"/>
    <col min="10245" max="10245" width="10.453125" style="2" customWidth="1"/>
    <col min="10246" max="10246" width="9.1796875" style="2"/>
    <col min="10247" max="10247" width="1.81640625" style="2" customWidth="1"/>
    <col min="10248" max="10249" width="9.1796875" style="2"/>
    <col min="10250" max="10250" width="14.81640625" style="2" customWidth="1"/>
    <col min="10251" max="10251" width="2.453125" style="2" customWidth="1"/>
    <col min="10252" max="10252" width="6.453125" style="2" customWidth="1"/>
    <col min="10253" max="10254" width="9.1796875" style="2"/>
    <col min="10255" max="10255" width="12.81640625" style="2" customWidth="1"/>
    <col min="10256" max="10256" width="13.81640625" style="2" customWidth="1"/>
    <col min="10257" max="10257" width="0.81640625" style="2" customWidth="1"/>
    <col min="10258" max="10492" width="9.1796875" style="2"/>
    <col min="10493" max="10493" width="0.81640625" style="2" customWidth="1"/>
    <col min="10494" max="10494" width="9.1796875" style="2"/>
    <col min="10495" max="10495" width="11.1796875" style="2" customWidth="1"/>
    <col min="10496" max="10496" width="9.1796875" style="2"/>
    <col min="10497" max="10497" width="10.54296875" style="2" customWidth="1"/>
    <col min="10498" max="10498" width="9.1796875" style="2"/>
    <col min="10499" max="10499" width="10.453125" style="2" customWidth="1"/>
    <col min="10500" max="10500" width="7.1796875" style="2" customWidth="1"/>
    <col min="10501" max="10501" width="10.453125" style="2" customWidth="1"/>
    <col min="10502" max="10502" width="9.1796875" style="2"/>
    <col min="10503" max="10503" width="1.81640625" style="2" customWidth="1"/>
    <col min="10504" max="10505" width="9.1796875" style="2"/>
    <col min="10506" max="10506" width="14.81640625" style="2" customWidth="1"/>
    <col min="10507" max="10507" width="2.453125" style="2" customWidth="1"/>
    <col min="10508" max="10508" width="6.453125" style="2" customWidth="1"/>
    <col min="10509" max="10510" width="9.1796875" style="2"/>
    <col min="10511" max="10511" width="12.81640625" style="2" customWidth="1"/>
    <col min="10512" max="10512" width="13.81640625" style="2" customWidth="1"/>
    <col min="10513" max="10513" width="0.81640625" style="2" customWidth="1"/>
    <col min="10514" max="10748" width="9.1796875" style="2"/>
    <col min="10749" max="10749" width="0.81640625" style="2" customWidth="1"/>
    <col min="10750" max="10750" width="9.1796875" style="2"/>
    <col min="10751" max="10751" width="11.1796875" style="2" customWidth="1"/>
    <col min="10752" max="10752" width="9.1796875" style="2"/>
    <col min="10753" max="10753" width="10.54296875" style="2" customWidth="1"/>
    <col min="10754" max="10754" width="9.1796875" style="2"/>
    <col min="10755" max="10755" width="10.453125" style="2" customWidth="1"/>
    <col min="10756" max="10756" width="7.1796875" style="2" customWidth="1"/>
    <col min="10757" max="10757" width="10.453125" style="2" customWidth="1"/>
    <col min="10758" max="10758" width="9.1796875" style="2"/>
    <col min="10759" max="10759" width="1.81640625" style="2" customWidth="1"/>
    <col min="10760" max="10761" width="9.1796875" style="2"/>
    <col min="10762" max="10762" width="14.81640625" style="2" customWidth="1"/>
    <col min="10763" max="10763" width="2.453125" style="2" customWidth="1"/>
    <col min="10764" max="10764" width="6.453125" style="2" customWidth="1"/>
    <col min="10765" max="10766" width="9.1796875" style="2"/>
    <col min="10767" max="10767" width="12.81640625" style="2" customWidth="1"/>
    <col min="10768" max="10768" width="13.81640625" style="2" customWidth="1"/>
    <col min="10769" max="10769" width="0.81640625" style="2" customWidth="1"/>
    <col min="10770" max="11004" width="9.1796875" style="2"/>
    <col min="11005" max="11005" width="0.81640625" style="2" customWidth="1"/>
    <col min="11006" max="11006" width="9.1796875" style="2"/>
    <col min="11007" max="11007" width="11.1796875" style="2" customWidth="1"/>
    <col min="11008" max="11008" width="9.1796875" style="2"/>
    <col min="11009" max="11009" width="10.54296875" style="2" customWidth="1"/>
    <col min="11010" max="11010" width="9.1796875" style="2"/>
    <col min="11011" max="11011" width="10.453125" style="2" customWidth="1"/>
    <col min="11012" max="11012" width="7.1796875" style="2" customWidth="1"/>
    <col min="11013" max="11013" width="10.453125" style="2" customWidth="1"/>
    <col min="11014" max="11014" width="9.1796875" style="2"/>
    <col min="11015" max="11015" width="1.81640625" style="2" customWidth="1"/>
    <col min="11016" max="11017" width="9.1796875" style="2"/>
    <col min="11018" max="11018" width="14.81640625" style="2" customWidth="1"/>
    <col min="11019" max="11019" width="2.453125" style="2" customWidth="1"/>
    <col min="11020" max="11020" width="6.453125" style="2" customWidth="1"/>
    <col min="11021" max="11022" width="9.1796875" style="2"/>
    <col min="11023" max="11023" width="12.81640625" style="2" customWidth="1"/>
    <col min="11024" max="11024" width="13.81640625" style="2" customWidth="1"/>
    <col min="11025" max="11025" width="0.81640625" style="2" customWidth="1"/>
    <col min="11026" max="11260" width="9.1796875" style="2"/>
    <col min="11261" max="11261" width="0.81640625" style="2" customWidth="1"/>
    <col min="11262" max="11262" width="9.1796875" style="2"/>
    <col min="11263" max="11263" width="11.1796875" style="2" customWidth="1"/>
    <col min="11264" max="11264" width="9.1796875" style="2"/>
    <col min="11265" max="11265" width="10.54296875" style="2" customWidth="1"/>
    <col min="11266" max="11266" width="9.1796875" style="2"/>
    <col min="11267" max="11267" width="10.453125" style="2" customWidth="1"/>
    <col min="11268" max="11268" width="7.1796875" style="2" customWidth="1"/>
    <col min="11269" max="11269" width="10.453125" style="2" customWidth="1"/>
    <col min="11270" max="11270" width="9.1796875" style="2"/>
    <col min="11271" max="11271" width="1.81640625" style="2" customWidth="1"/>
    <col min="11272" max="11273" width="9.1796875" style="2"/>
    <col min="11274" max="11274" width="14.81640625" style="2" customWidth="1"/>
    <col min="11275" max="11275" width="2.453125" style="2" customWidth="1"/>
    <col min="11276" max="11276" width="6.453125" style="2" customWidth="1"/>
    <col min="11277" max="11278" width="9.1796875" style="2"/>
    <col min="11279" max="11279" width="12.81640625" style="2" customWidth="1"/>
    <col min="11280" max="11280" width="13.81640625" style="2" customWidth="1"/>
    <col min="11281" max="11281" width="0.81640625" style="2" customWidth="1"/>
    <col min="11282" max="11516" width="9.1796875" style="2"/>
    <col min="11517" max="11517" width="0.81640625" style="2" customWidth="1"/>
    <col min="11518" max="11518" width="9.1796875" style="2"/>
    <col min="11519" max="11519" width="11.1796875" style="2" customWidth="1"/>
    <col min="11520" max="11520" width="9.1796875" style="2"/>
    <col min="11521" max="11521" width="10.54296875" style="2" customWidth="1"/>
    <col min="11522" max="11522" width="9.1796875" style="2"/>
    <col min="11523" max="11523" width="10.453125" style="2" customWidth="1"/>
    <col min="11524" max="11524" width="7.1796875" style="2" customWidth="1"/>
    <col min="11525" max="11525" width="10.453125" style="2" customWidth="1"/>
    <col min="11526" max="11526" width="9.1796875" style="2"/>
    <col min="11527" max="11527" width="1.81640625" style="2" customWidth="1"/>
    <col min="11528" max="11529" width="9.1796875" style="2"/>
    <col min="11530" max="11530" width="14.81640625" style="2" customWidth="1"/>
    <col min="11531" max="11531" width="2.453125" style="2" customWidth="1"/>
    <col min="11532" max="11532" width="6.453125" style="2" customWidth="1"/>
    <col min="11533" max="11534" width="9.1796875" style="2"/>
    <col min="11535" max="11535" width="12.81640625" style="2" customWidth="1"/>
    <col min="11536" max="11536" width="13.81640625" style="2" customWidth="1"/>
    <col min="11537" max="11537" width="0.81640625" style="2" customWidth="1"/>
    <col min="11538" max="11772" width="9.1796875" style="2"/>
    <col min="11773" max="11773" width="0.81640625" style="2" customWidth="1"/>
    <col min="11774" max="11774" width="9.1796875" style="2"/>
    <col min="11775" max="11775" width="11.1796875" style="2" customWidth="1"/>
    <col min="11776" max="11776" width="9.1796875" style="2"/>
    <col min="11777" max="11777" width="10.54296875" style="2" customWidth="1"/>
    <col min="11778" max="11778" width="9.1796875" style="2"/>
    <col min="11779" max="11779" width="10.453125" style="2" customWidth="1"/>
    <col min="11780" max="11780" width="7.1796875" style="2" customWidth="1"/>
    <col min="11781" max="11781" width="10.453125" style="2" customWidth="1"/>
    <col min="11782" max="11782" width="9.1796875" style="2"/>
    <col min="11783" max="11783" width="1.81640625" style="2" customWidth="1"/>
    <col min="11784" max="11785" width="9.1796875" style="2"/>
    <col min="11786" max="11786" width="14.81640625" style="2" customWidth="1"/>
    <col min="11787" max="11787" width="2.453125" style="2" customWidth="1"/>
    <col min="11788" max="11788" width="6.453125" style="2" customWidth="1"/>
    <col min="11789" max="11790" width="9.1796875" style="2"/>
    <col min="11791" max="11791" width="12.81640625" style="2" customWidth="1"/>
    <col min="11792" max="11792" width="13.81640625" style="2" customWidth="1"/>
    <col min="11793" max="11793" width="0.81640625" style="2" customWidth="1"/>
    <col min="11794" max="12028" width="9.1796875" style="2"/>
    <col min="12029" max="12029" width="0.81640625" style="2" customWidth="1"/>
    <col min="12030" max="12030" width="9.1796875" style="2"/>
    <col min="12031" max="12031" width="11.1796875" style="2" customWidth="1"/>
    <col min="12032" max="12032" width="9.1796875" style="2"/>
    <col min="12033" max="12033" width="10.54296875" style="2" customWidth="1"/>
    <col min="12034" max="12034" width="9.1796875" style="2"/>
    <col min="12035" max="12035" width="10.453125" style="2" customWidth="1"/>
    <col min="12036" max="12036" width="7.1796875" style="2" customWidth="1"/>
    <col min="12037" max="12037" width="10.453125" style="2" customWidth="1"/>
    <col min="12038" max="12038" width="9.1796875" style="2"/>
    <col min="12039" max="12039" width="1.81640625" style="2" customWidth="1"/>
    <col min="12040" max="12041" width="9.1796875" style="2"/>
    <col min="12042" max="12042" width="14.81640625" style="2" customWidth="1"/>
    <col min="12043" max="12043" width="2.453125" style="2" customWidth="1"/>
    <col min="12044" max="12044" width="6.453125" style="2" customWidth="1"/>
    <col min="12045" max="12046" width="9.1796875" style="2"/>
    <col min="12047" max="12047" width="12.81640625" style="2" customWidth="1"/>
    <col min="12048" max="12048" width="13.81640625" style="2" customWidth="1"/>
    <col min="12049" max="12049" width="0.81640625" style="2" customWidth="1"/>
    <col min="12050" max="12284" width="9.1796875" style="2"/>
    <col min="12285" max="12285" width="0.81640625" style="2" customWidth="1"/>
    <col min="12286" max="12286" width="9.1796875" style="2"/>
    <col min="12287" max="12287" width="11.1796875" style="2" customWidth="1"/>
    <col min="12288" max="12288" width="9.1796875" style="2"/>
    <col min="12289" max="12289" width="10.54296875" style="2" customWidth="1"/>
    <col min="12290" max="12290" width="9.1796875" style="2"/>
    <col min="12291" max="12291" width="10.453125" style="2" customWidth="1"/>
    <col min="12292" max="12292" width="7.1796875" style="2" customWidth="1"/>
    <col min="12293" max="12293" width="10.453125" style="2" customWidth="1"/>
    <col min="12294" max="12294" width="9.1796875" style="2"/>
    <col min="12295" max="12295" width="1.81640625" style="2" customWidth="1"/>
    <col min="12296" max="12297" width="9.1796875" style="2"/>
    <col min="12298" max="12298" width="14.81640625" style="2" customWidth="1"/>
    <col min="12299" max="12299" width="2.453125" style="2" customWidth="1"/>
    <col min="12300" max="12300" width="6.453125" style="2" customWidth="1"/>
    <col min="12301" max="12302" width="9.1796875" style="2"/>
    <col min="12303" max="12303" width="12.81640625" style="2" customWidth="1"/>
    <col min="12304" max="12304" width="13.81640625" style="2" customWidth="1"/>
    <col min="12305" max="12305" width="0.81640625" style="2" customWidth="1"/>
    <col min="12306" max="12540" width="9.1796875" style="2"/>
    <col min="12541" max="12541" width="0.81640625" style="2" customWidth="1"/>
    <col min="12542" max="12542" width="9.1796875" style="2"/>
    <col min="12543" max="12543" width="11.1796875" style="2" customWidth="1"/>
    <col min="12544" max="12544" width="9.1796875" style="2"/>
    <col min="12545" max="12545" width="10.54296875" style="2" customWidth="1"/>
    <col min="12546" max="12546" width="9.1796875" style="2"/>
    <col min="12547" max="12547" width="10.453125" style="2" customWidth="1"/>
    <col min="12548" max="12548" width="7.1796875" style="2" customWidth="1"/>
    <col min="12549" max="12549" width="10.453125" style="2" customWidth="1"/>
    <col min="12550" max="12550" width="9.1796875" style="2"/>
    <col min="12551" max="12551" width="1.81640625" style="2" customWidth="1"/>
    <col min="12552" max="12553" width="9.1796875" style="2"/>
    <col min="12554" max="12554" width="14.81640625" style="2" customWidth="1"/>
    <col min="12555" max="12555" width="2.453125" style="2" customWidth="1"/>
    <col min="12556" max="12556" width="6.453125" style="2" customWidth="1"/>
    <col min="12557" max="12558" width="9.1796875" style="2"/>
    <col min="12559" max="12559" width="12.81640625" style="2" customWidth="1"/>
    <col min="12560" max="12560" width="13.81640625" style="2" customWidth="1"/>
    <col min="12561" max="12561" width="0.81640625" style="2" customWidth="1"/>
    <col min="12562" max="12796" width="9.1796875" style="2"/>
    <col min="12797" max="12797" width="0.81640625" style="2" customWidth="1"/>
    <col min="12798" max="12798" width="9.1796875" style="2"/>
    <col min="12799" max="12799" width="11.1796875" style="2" customWidth="1"/>
    <col min="12800" max="12800" width="9.1796875" style="2"/>
    <col min="12801" max="12801" width="10.54296875" style="2" customWidth="1"/>
    <col min="12802" max="12802" width="9.1796875" style="2"/>
    <col min="12803" max="12803" width="10.453125" style="2" customWidth="1"/>
    <col min="12804" max="12804" width="7.1796875" style="2" customWidth="1"/>
    <col min="12805" max="12805" width="10.453125" style="2" customWidth="1"/>
    <col min="12806" max="12806" width="9.1796875" style="2"/>
    <col min="12807" max="12807" width="1.81640625" style="2" customWidth="1"/>
    <col min="12808" max="12809" width="9.1796875" style="2"/>
    <col min="12810" max="12810" width="14.81640625" style="2" customWidth="1"/>
    <col min="12811" max="12811" width="2.453125" style="2" customWidth="1"/>
    <col min="12812" max="12812" width="6.453125" style="2" customWidth="1"/>
    <col min="12813" max="12814" width="9.1796875" style="2"/>
    <col min="12815" max="12815" width="12.81640625" style="2" customWidth="1"/>
    <col min="12816" max="12816" width="13.81640625" style="2" customWidth="1"/>
    <col min="12817" max="12817" width="0.81640625" style="2" customWidth="1"/>
    <col min="12818" max="13052" width="9.1796875" style="2"/>
    <col min="13053" max="13053" width="0.81640625" style="2" customWidth="1"/>
    <col min="13054" max="13054" width="9.1796875" style="2"/>
    <col min="13055" max="13055" width="11.1796875" style="2" customWidth="1"/>
    <col min="13056" max="13056" width="9.1796875" style="2"/>
    <col min="13057" max="13057" width="10.54296875" style="2" customWidth="1"/>
    <col min="13058" max="13058" width="9.1796875" style="2"/>
    <col min="13059" max="13059" width="10.453125" style="2" customWidth="1"/>
    <col min="13060" max="13060" width="7.1796875" style="2" customWidth="1"/>
    <col min="13061" max="13061" width="10.453125" style="2" customWidth="1"/>
    <col min="13062" max="13062" width="9.1796875" style="2"/>
    <col min="13063" max="13063" width="1.81640625" style="2" customWidth="1"/>
    <col min="13064" max="13065" width="9.1796875" style="2"/>
    <col min="13066" max="13066" width="14.81640625" style="2" customWidth="1"/>
    <col min="13067" max="13067" width="2.453125" style="2" customWidth="1"/>
    <col min="13068" max="13068" width="6.453125" style="2" customWidth="1"/>
    <col min="13069" max="13070" width="9.1796875" style="2"/>
    <col min="13071" max="13071" width="12.81640625" style="2" customWidth="1"/>
    <col min="13072" max="13072" width="13.81640625" style="2" customWidth="1"/>
    <col min="13073" max="13073" width="0.81640625" style="2" customWidth="1"/>
    <col min="13074" max="13308" width="9.1796875" style="2"/>
    <col min="13309" max="13309" width="0.81640625" style="2" customWidth="1"/>
    <col min="13310" max="13310" width="9.1796875" style="2"/>
    <col min="13311" max="13311" width="11.1796875" style="2" customWidth="1"/>
    <col min="13312" max="13312" width="9.1796875" style="2"/>
    <col min="13313" max="13313" width="10.54296875" style="2" customWidth="1"/>
    <col min="13314" max="13314" width="9.1796875" style="2"/>
    <col min="13315" max="13315" width="10.453125" style="2" customWidth="1"/>
    <col min="13316" max="13316" width="7.1796875" style="2" customWidth="1"/>
    <col min="13317" max="13317" width="10.453125" style="2" customWidth="1"/>
    <col min="13318" max="13318" width="9.1796875" style="2"/>
    <col min="13319" max="13319" width="1.81640625" style="2" customWidth="1"/>
    <col min="13320" max="13321" width="9.1796875" style="2"/>
    <col min="13322" max="13322" width="14.81640625" style="2" customWidth="1"/>
    <col min="13323" max="13323" width="2.453125" style="2" customWidth="1"/>
    <col min="13324" max="13324" width="6.453125" style="2" customWidth="1"/>
    <col min="13325" max="13326" width="9.1796875" style="2"/>
    <col min="13327" max="13327" width="12.81640625" style="2" customWidth="1"/>
    <col min="13328" max="13328" width="13.81640625" style="2" customWidth="1"/>
    <col min="13329" max="13329" width="0.81640625" style="2" customWidth="1"/>
    <col min="13330" max="13564" width="9.1796875" style="2"/>
    <col min="13565" max="13565" width="0.81640625" style="2" customWidth="1"/>
    <col min="13566" max="13566" width="9.1796875" style="2"/>
    <col min="13567" max="13567" width="11.1796875" style="2" customWidth="1"/>
    <col min="13568" max="13568" width="9.1796875" style="2"/>
    <col min="13569" max="13569" width="10.54296875" style="2" customWidth="1"/>
    <col min="13570" max="13570" width="9.1796875" style="2"/>
    <col min="13571" max="13571" width="10.453125" style="2" customWidth="1"/>
    <col min="13572" max="13572" width="7.1796875" style="2" customWidth="1"/>
    <col min="13573" max="13573" width="10.453125" style="2" customWidth="1"/>
    <col min="13574" max="13574" width="9.1796875" style="2"/>
    <col min="13575" max="13575" width="1.81640625" style="2" customWidth="1"/>
    <col min="13576" max="13577" width="9.1796875" style="2"/>
    <col min="13578" max="13578" width="14.81640625" style="2" customWidth="1"/>
    <col min="13579" max="13579" width="2.453125" style="2" customWidth="1"/>
    <col min="13580" max="13580" width="6.453125" style="2" customWidth="1"/>
    <col min="13581" max="13582" width="9.1796875" style="2"/>
    <col min="13583" max="13583" width="12.81640625" style="2" customWidth="1"/>
    <col min="13584" max="13584" width="13.81640625" style="2" customWidth="1"/>
    <col min="13585" max="13585" width="0.81640625" style="2" customWidth="1"/>
    <col min="13586" max="13820" width="9.1796875" style="2"/>
    <col min="13821" max="13821" width="0.81640625" style="2" customWidth="1"/>
    <col min="13822" max="13822" width="9.1796875" style="2"/>
    <col min="13823" max="13823" width="11.1796875" style="2" customWidth="1"/>
    <col min="13824" max="13824" width="9.1796875" style="2"/>
    <col min="13825" max="13825" width="10.54296875" style="2" customWidth="1"/>
    <col min="13826" max="13826" width="9.1796875" style="2"/>
    <col min="13827" max="13827" width="10.453125" style="2" customWidth="1"/>
    <col min="13828" max="13828" width="7.1796875" style="2" customWidth="1"/>
    <col min="13829" max="13829" width="10.453125" style="2" customWidth="1"/>
    <col min="13830" max="13830" width="9.1796875" style="2"/>
    <col min="13831" max="13831" width="1.81640625" style="2" customWidth="1"/>
    <col min="13832" max="13833" width="9.1796875" style="2"/>
    <col min="13834" max="13834" width="14.81640625" style="2" customWidth="1"/>
    <col min="13835" max="13835" width="2.453125" style="2" customWidth="1"/>
    <col min="13836" max="13836" width="6.453125" style="2" customWidth="1"/>
    <col min="13837" max="13838" width="9.1796875" style="2"/>
    <col min="13839" max="13839" width="12.81640625" style="2" customWidth="1"/>
    <col min="13840" max="13840" width="13.81640625" style="2" customWidth="1"/>
    <col min="13841" max="13841" width="0.81640625" style="2" customWidth="1"/>
    <col min="13842" max="14076" width="9.1796875" style="2"/>
    <col min="14077" max="14077" width="0.81640625" style="2" customWidth="1"/>
    <col min="14078" max="14078" width="9.1796875" style="2"/>
    <col min="14079" max="14079" width="11.1796875" style="2" customWidth="1"/>
    <col min="14080" max="14080" width="9.1796875" style="2"/>
    <col min="14081" max="14081" width="10.54296875" style="2" customWidth="1"/>
    <col min="14082" max="14082" width="9.1796875" style="2"/>
    <col min="14083" max="14083" width="10.453125" style="2" customWidth="1"/>
    <col min="14084" max="14084" width="7.1796875" style="2" customWidth="1"/>
    <col min="14085" max="14085" width="10.453125" style="2" customWidth="1"/>
    <col min="14086" max="14086" width="9.1796875" style="2"/>
    <col min="14087" max="14087" width="1.81640625" style="2" customWidth="1"/>
    <col min="14088" max="14089" width="9.1796875" style="2"/>
    <col min="14090" max="14090" width="14.81640625" style="2" customWidth="1"/>
    <col min="14091" max="14091" width="2.453125" style="2" customWidth="1"/>
    <col min="14092" max="14092" width="6.453125" style="2" customWidth="1"/>
    <col min="14093" max="14094" width="9.1796875" style="2"/>
    <col min="14095" max="14095" width="12.81640625" style="2" customWidth="1"/>
    <col min="14096" max="14096" width="13.81640625" style="2" customWidth="1"/>
    <col min="14097" max="14097" width="0.81640625" style="2" customWidth="1"/>
    <col min="14098" max="14332" width="9.1796875" style="2"/>
    <col min="14333" max="14333" width="0.81640625" style="2" customWidth="1"/>
    <col min="14334" max="14334" width="9.1796875" style="2"/>
    <col min="14335" max="14335" width="11.1796875" style="2" customWidth="1"/>
    <col min="14336" max="14336" width="9.1796875" style="2"/>
    <col min="14337" max="14337" width="10.54296875" style="2" customWidth="1"/>
    <col min="14338" max="14338" width="9.1796875" style="2"/>
    <col min="14339" max="14339" width="10.453125" style="2" customWidth="1"/>
    <col min="14340" max="14340" width="7.1796875" style="2" customWidth="1"/>
    <col min="14341" max="14341" width="10.453125" style="2" customWidth="1"/>
    <col min="14342" max="14342" width="9.1796875" style="2"/>
    <col min="14343" max="14343" width="1.81640625" style="2" customWidth="1"/>
    <col min="14344" max="14345" width="9.1796875" style="2"/>
    <col min="14346" max="14346" width="14.81640625" style="2" customWidth="1"/>
    <col min="14347" max="14347" width="2.453125" style="2" customWidth="1"/>
    <col min="14348" max="14348" width="6.453125" style="2" customWidth="1"/>
    <col min="14349" max="14350" width="9.1796875" style="2"/>
    <col min="14351" max="14351" width="12.81640625" style="2" customWidth="1"/>
    <col min="14352" max="14352" width="13.81640625" style="2" customWidth="1"/>
    <col min="14353" max="14353" width="0.81640625" style="2" customWidth="1"/>
    <col min="14354" max="14588" width="9.1796875" style="2"/>
    <col min="14589" max="14589" width="0.81640625" style="2" customWidth="1"/>
    <col min="14590" max="14590" width="9.1796875" style="2"/>
    <col min="14591" max="14591" width="11.1796875" style="2" customWidth="1"/>
    <col min="14592" max="14592" width="9.1796875" style="2"/>
    <col min="14593" max="14593" width="10.54296875" style="2" customWidth="1"/>
    <col min="14594" max="14594" width="9.1796875" style="2"/>
    <col min="14595" max="14595" width="10.453125" style="2" customWidth="1"/>
    <col min="14596" max="14596" width="7.1796875" style="2" customWidth="1"/>
    <col min="14597" max="14597" width="10.453125" style="2" customWidth="1"/>
    <col min="14598" max="14598" width="9.1796875" style="2"/>
    <col min="14599" max="14599" width="1.81640625" style="2" customWidth="1"/>
    <col min="14600" max="14601" width="9.1796875" style="2"/>
    <col min="14602" max="14602" width="14.81640625" style="2" customWidth="1"/>
    <col min="14603" max="14603" width="2.453125" style="2" customWidth="1"/>
    <col min="14604" max="14604" width="6.453125" style="2" customWidth="1"/>
    <col min="14605" max="14606" width="9.1796875" style="2"/>
    <col min="14607" max="14607" width="12.81640625" style="2" customWidth="1"/>
    <col min="14608" max="14608" width="13.81640625" style="2" customWidth="1"/>
    <col min="14609" max="14609" width="0.81640625" style="2" customWidth="1"/>
    <col min="14610" max="14844" width="9.1796875" style="2"/>
    <col min="14845" max="14845" width="0.81640625" style="2" customWidth="1"/>
    <col min="14846" max="14846" width="9.1796875" style="2"/>
    <col min="14847" max="14847" width="11.1796875" style="2" customWidth="1"/>
    <col min="14848" max="14848" width="9.1796875" style="2"/>
    <col min="14849" max="14849" width="10.54296875" style="2" customWidth="1"/>
    <col min="14850" max="14850" width="9.1796875" style="2"/>
    <col min="14851" max="14851" width="10.453125" style="2" customWidth="1"/>
    <col min="14852" max="14852" width="7.1796875" style="2" customWidth="1"/>
    <col min="14853" max="14853" width="10.453125" style="2" customWidth="1"/>
    <col min="14854" max="14854" width="9.1796875" style="2"/>
    <col min="14855" max="14855" width="1.81640625" style="2" customWidth="1"/>
    <col min="14856" max="14857" width="9.1796875" style="2"/>
    <col min="14858" max="14858" width="14.81640625" style="2" customWidth="1"/>
    <col min="14859" max="14859" width="2.453125" style="2" customWidth="1"/>
    <col min="14860" max="14860" width="6.453125" style="2" customWidth="1"/>
    <col min="14861" max="14862" width="9.1796875" style="2"/>
    <col min="14863" max="14863" width="12.81640625" style="2" customWidth="1"/>
    <col min="14864" max="14864" width="13.81640625" style="2" customWidth="1"/>
    <col min="14865" max="14865" width="0.81640625" style="2" customWidth="1"/>
    <col min="14866" max="15100" width="9.1796875" style="2"/>
    <col min="15101" max="15101" width="0.81640625" style="2" customWidth="1"/>
    <col min="15102" max="15102" width="9.1796875" style="2"/>
    <col min="15103" max="15103" width="11.1796875" style="2" customWidth="1"/>
    <col min="15104" max="15104" width="9.1796875" style="2"/>
    <col min="15105" max="15105" width="10.54296875" style="2" customWidth="1"/>
    <col min="15106" max="15106" width="9.1796875" style="2"/>
    <col min="15107" max="15107" width="10.453125" style="2" customWidth="1"/>
    <col min="15108" max="15108" width="7.1796875" style="2" customWidth="1"/>
    <col min="15109" max="15109" width="10.453125" style="2" customWidth="1"/>
    <col min="15110" max="15110" width="9.1796875" style="2"/>
    <col min="15111" max="15111" width="1.81640625" style="2" customWidth="1"/>
    <col min="15112" max="15113" width="9.1796875" style="2"/>
    <col min="15114" max="15114" width="14.81640625" style="2" customWidth="1"/>
    <col min="15115" max="15115" width="2.453125" style="2" customWidth="1"/>
    <col min="15116" max="15116" width="6.453125" style="2" customWidth="1"/>
    <col min="15117" max="15118" width="9.1796875" style="2"/>
    <col min="15119" max="15119" width="12.81640625" style="2" customWidth="1"/>
    <col min="15120" max="15120" width="13.81640625" style="2" customWidth="1"/>
    <col min="15121" max="15121" width="0.81640625" style="2" customWidth="1"/>
    <col min="15122" max="15356" width="9.1796875" style="2"/>
    <col min="15357" max="15357" width="0.81640625" style="2" customWidth="1"/>
    <col min="15358" max="15358" width="9.1796875" style="2"/>
    <col min="15359" max="15359" width="11.1796875" style="2" customWidth="1"/>
    <col min="15360" max="15360" width="9.1796875" style="2"/>
    <col min="15361" max="15361" width="10.54296875" style="2" customWidth="1"/>
    <col min="15362" max="15362" width="9.1796875" style="2"/>
    <col min="15363" max="15363" width="10.453125" style="2" customWidth="1"/>
    <col min="15364" max="15364" width="7.1796875" style="2" customWidth="1"/>
    <col min="15365" max="15365" width="10.453125" style="2" customWidth="1"/>
    <col min="15366" max="15366" width="9.1796875" style="2"/>
    <col min="15367" max="15367" width="1.81640625" style="2" customWidth="1"/>
    <col min="15368" max="15369" width="9.1796875" style="2"/>
    <col min="15370" max="15370" width="14.81640625" style="2" customWidth="1"/>
    <col min="15371" max="15371" width="2.453125" style="2" customWidth="1"/>
    <col min="15372" max="15372" width="6.453125" style="2" customWidth="1"/>
    <col min="15373" max="15374" width="9.1796875" style="2"/>
    <col min="15375" max="15375" width="12.81640625" style="2" customWidth="1"/>
    <col min="15376" max="15376" width="13.81640625" style="2" customWidth="1"/>
    <col min="15377" max="15377" width="0.81640625" style="2" customWidth="1"/>
    <col min="15378" max="15612" width="9.1796875" style="2"/>
    <col min="15613" max="15613" width="0.81640625" style="2" customWidth="1"/>
    <col min="15614" max="15614" width="9.1796875" style="2"/>
    <col min="15615" max="15615" width="11.1796875" style="2" customWidth="1"/>
    <col min="15616" max="15616" width="9.1796875" style="2"/>
    <col min="15617" max="15617" width="10.54296875" style="2" customWidth="1"/>
    <col min="15618" max="15618" width="9.1796875" style="2"/>
    <col min="15619" max="15619" width="10.453125" style="2" customWidth="1"/>
    <col min="15620" max="15620" width="7.1796875" style="2" customWidth="1"/>
    <col min="15621" max="15621" width="10.453125" style="2" customWidth="1"/>
    <col min="15622" max="15622" width="9.1796875" style="2"/>
    <col min="15623" max="15623" width="1.81640625" style="2" customWidth="1"/>
    <col min="15624" max="15625" width="9.1796875" style="2"/>
    <col min="15626" max="15626" width="14.81640625" style="2" customWidth="1"/>
    <col min="15627" max="15627" width="2.453125" style="2" customWidth="1"/>
    <col min="15628" max="15628" width="6.453125" style="2" customWidth="1"/>
    <col min="15629" max="15630" width="9.1796875" style="2"/>
    <col min="15631" max="15631" width="12.81640625" style="2" customWidth="1"/>
    <col min="15632" max="15632" width="13.81640625" style="2" customWidth="1"/>
    <col min="15633" max="15633" width="0.81640625" style="2" customWidth="1"/>
    <col min="15634" max="15868" width="9.1796875" style="2"/>
    <col min="15869" max="15869" width="0.81640625" style="2" customWidth="1"/>
    <col min="15870" max="15870" width="9.1796875" style="2"/>
    <col min="15871" max="15871" width="11.1796875" style="2" customWidth="1"/>
    <col min="15872" max="15872" width="9.1796875" style="2"/>
    <col min="15873" max="15873" width="10.54296875" style="2" customWidth="1"/>
    <col min="15874" max="15874" width="9.1796875" style="2"/>
    <col min="15875" max="15875" width="10.453125" style="2" customWidth="1"/>
    <col min="15876" max="15876" width="7.1796875" style="2" customWidth="1"/>
    <col min="15877" max="15877" width="10.453125" style="2" customWidth="1"/>
    <col min="15878" max="15878" width="9.1796875" style="2"/>
    <col min="15879" max="15879" width="1.81640625" style="2" customWidth="1"/>
    <col min="15880" max="15881" width="9.1796875" style="2"/>
    <col min="15882" max="15882" width="14.81640625" style="2" customWidth="1"/>
    <col min="15883" max="15883" width="2.453125" style="2" customWidth="1"/>
    <col min="15884" max="15884" width="6.453125" style="2" customWidth="1"/>
    <col min="15885" max="15886" width="9.1796875" style="2"/>
    <col min="15887" max="15887" width="12.81640625" style="2" customWidth="1"/>
    <col min="15888" max="15888" width="13.81640625" style="2" customWidth="1"/>
    <col min="15889" max="15889" width="0.81640625" style="2" customWidth="1"/>
    <col min="15890" max="16124" width="9.1796875" style="2"/>
    <col min="16125" max="16125" width="0.81640625" style="2" customWidth="1"/>
    <col min="16126" max="16126" width="9.1796875" style="2"/>
    <col min="16127" max="16127" width="11.1796875" style="2" customWidth="1"/>
    <col min="16128" max="16128" width="9.1796875" style="2"/>
    <col min="16129" max="16129" width="10.54296875" style="2" customWidth="1"/>
    <col min="16130" max="16130" width="9.1796875" style="2"/>
    <col min="16131" max="16131" width="10.453125" style="2" customWidth="1"/>
    <col min="16132" max="16132" width="7.1796875" style="2" customWidth="1"/>
    <col min="16133" max="16133" width="10.453125" style="2" customWidth="1"/>
    <col min="16134" max="16134" width="9.1796875" style="2"/>
    <col min="16135" max="16135" width="1.81640625" style="2" customWidth="1"/>
    <col min="16136" max="16137" width="9.1796875" style="2"/>
    <col min="16138" max="16138" width="14.81640625" style="2" customWidth="1"/>
    <col min="16139" max="16139" width="2.453125" style="2" customWidth="1"/>
    <col min="16140" max="16140" width="6.453125" style="2" customWidth="1"/>
    <col min="16141" max="16142" width="9.1796875" style="2"/>
    <col min="16143" max="16143" width="12.81640625" style="2" customWidth="1"/>
    <col min="16144" max="16144" width="13.81640625" style="2" customWidth="1"/>
    <col min="16145" max="16145" width="0.81640625" style="2" customWidth="1"/>
    <col min="16146" max="16384" width="9.1796875" style="2"/>
  </cols>
  <sheetData>
    <row r="1" spans="1:21" ht="4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1" ht="12.75" customHeight="1">
      <c r="A2" s="3"/>
      <c r="B2" s="161"/>
      <c r="C2" s="162"/>
      <c r="D2" s="162"/>
      <c r="E2" s="304" t="str">
        <f>"Status Report - "&amp;Instruções!C6</f>
        <v xml:space="preserve">Status Report - </v>
      </c>
      <c r="F2" s="304"/>
      <c r="G2" s="304"/>
      <c r="H2" s="304"/>
      <c r="I2" s="304"/>
      <c r="J2" s="304"/>
      <c r="K2" s="304"/>
      <c r="L2" s="304"/>
      <c r="M2" s="304"/>
      <c r="N2" s="304"/>
      <c r="O2" s="305"/>
      <c r="P2" s="289" t="s">
        <v>71</v>
      </c>
      <c r="Q2" s="290"/>
      <c r="R2" s="293">
        <f ca="1">TODAY()</f>
        <v>45870</v>
      </c>
      <c r="S2" s="3"/>
    </row>
    <row r="3" spans="1:21" ht="12.75" customHeight="1">
      <c r="A3" s="3"/>
      <c r="B3" s="163" t="s">
        <v>72</v>
      </c>
      <c r="C3" s="69">
        <f>Instruções!C8</f>
        <v>0</v>
      </c>
      <c r="D3" s="164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7"/>
      <c r="P3" s="291"/>
      <c r="Q3" s="292"/>
      <c r="R3" s="294"/>
      <c r="S3" s="3"/>
    </row>
    <row r="4" spans="1:21" ht="15" customHeight="1">
      <c r="A4" s="3"/>
      <c r="B4" s="180"/>
      <c r="C4" s="165"/>
      <c r="D4" s="16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7"/>
      <c r="P4" s="295" t="s">
        <v>73</v>
      </c>
      <c r="Q4" s="296"/>
      <c r="R4" s="297"/>
      <c r="S4" s="3"/>
    </row>
    <row r="5" spans="1:21" ht="14.25" customHeight="1">
      <c r="A5" s="3"/>
      <c r="B5" s="163" t="s">
        <v>74</v>
      </c>
      <c r="C5" s="69">
        <f>Instruções!C9</f>
        <v>0</v>
      </c>
      <c r="D5" s="166"/>
      <c r="E5" s="308" t="str">
        <f>"Cell"&amp;"  "&amp;"No. "&amp;Instruções!C7</f>
        <v xml:space="preserve">Cell  No. </v>
      </c>
      <c r="F5" s="308"/>
      <c r="G5" s="308"/>
      <c r="H5" s="308"/>
      <c r="I5" s="308"/>
      <c r="J5" s="308"/>
      <c r="K5" s="308"/>
      <c r="L5" s="308"/>
      <c r="M5" s="308"/>
      <c r="N5" s="308"/>
      <c r="O5" s="309"/>
      <c r="P5" s="295"/>
      <c r="Q5" s="296"/>
      <c r="R5" s="297"/>
      <c r="S5" s="3"/>
    </row>
    <row r="6" spans="1:21" ht="12.75" customHeight="1">
      <c r="A6" s="3"/>
      <c r="B6" s="167"/>
      <c r="C6" s="166"/>
      <c r="D6" s="166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9"/>
      <c r="P6" s="298" t="str">
        <f>IFERROR(VLOOKUP(Instruções!$C$17,Rundown!A:B,2,0),"WX")</f>
        <v>WX</v>
      </c>
      <c r="Q6" s="168" t="s">
        <v>75</v>
      </c>
      <c r="R6" s="300" t="str">
        <f>IFERROR((P6+6),"WY")</f>
        <v>WY</v>
      </c>
      <c r="S6" s="3"/>
    </row>
    <row r="7" spans="1:21" ht="12.75" customHeight="1">
      <c r="A7" s="3"/>
      <c r="B7" s="169"/>
      <c r="C7" s="170"/>
      <c r="D7" s="17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1"/>
      <c r="P7" s="299"/>
      <c r="Q7" s="171"/>
      <c r="R7" s="301"/>
      <c r="S7" s="3"/>
    </row>
    <row r="8" spans="1:21" ht="15.75" customHeight="1">
      <c r="A8" s="3"/>
      <c r="B8" s="5"/>
      <c r="C8" s="26"/>
      <c r="D8" s="26"/>
      <c r="E8" s="26"/>
      <c r="F8" s="26"/>
      <c r="G8" s="26"/>
      <c r="H8" s="26"/>
      <c r="I8" s="26"/>
      <c r="J8" s="26"/>
      <c r="K8" s="7"/>
      <c r="L8" s="5"/>
      <c r="M8" s="26"/>
      <c r="N8" s="26"/>
      <c r="O8" s="26"/>
      <c r="P8" s="24"/>
      <c r="Q8" s="24"/>
      <c r="R8" s="24"/>
      <c r="S8" s="3"/>
    </row>
    <row r="9" spans="1:21" ht="17.25" customHeight="1">
      <c r="A9" s="3"/>
      <c r="B9" s="324" t="s">
        <v>76</v>
      </c>
      <c r="C9" s="325"/>
      <c r="D9" s="325"/>
      <c r="E9" s="325"/>
      <c r="F9" s="325"/>
      <c r="G9" s="325"/>
      <c r="H9" s="325"/>
      <c r="I9" s="325"/>
      <c r="J9" s="325"/>
      <c r="K9" s="24"/>
      <c r="L9" s="318" t="s">
        <v>77</v>
      </c>
      <c r="M9" s="319"/>
      <c r="N9" s="319"/>
      <c r="O9" s="319"/>
      <c r="P9" s="319"/>
      <c r="Q9" s="319"/>
      <c r="R9" s="320"/>
      <c r="S9" s="3"/>
    </row>
    <row r="10" spans="1:21" ht="12.75" customHeight="1">
      <c r="A10" s="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321"/>
      <c r="M10" s="322"/>
      <c r="N10" s="322"/>
      <c r="O10" s="322"/>
      <c r="P10" s="322"/>
      <c r="Q10" s="322"/>
      <c r="R10" s="323"/>
      <c r="S10" s="3"/>
    </row>
    <row r="11" spans="1:21" ht="12.75" customHeight="1">
      <c r="A11" s="3"/>
      <c r="B11" s="24" t="str">
        <f>IF((Instruções!C6&amp;" ("&amp;Instruções!C11&amp;")")=" ()","Cell Title",(Instruções!C6&amp;" ("&amp;Instruções!C11&amp;")"))</f>
        <v>Cell Title</v>
      </c>
      <c r="C11" s="24"/>
      <c r="D11" s="24"/>
      <c r="E11" s="24"/>
      <c r="F11" s="24"/>
      <c r="G11" s="24"/>
      <c r="H11" s="24"/>
      <c r="I11" s="24"/>
      <c r="J11" s="24"/>
      <c r="K11" s="24"/>
      <c r="L11" s="327" t="str">
        <f>IF((Instruções!C6&amp;" ("&amp;Instruções!C11&amp;")")=" ()","Cell Title",(Instruções!C6&amp;" ("&amp;Instruções!C11&amp;")"))</f>
        <v>Cell Title</v>
      </c>
      <c r="M11" s="328"/>
      <c r="N11" s="328"/>
      <c r="O11" s="328"/>
      <c r="P11" s="328"/>
      <c r="Q11" s="328"/>
      <c r="R11" s="329"/>
      <c r="S11" s="3"/>
      <c r="U11" s="24"/>
    </row>
    <row r="12" spans="1:21" ht="12.75" customHeight="1">
      <c r="A12" s="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327"/>
      <c r="M12" s="328"/>
      <c r="N12" s="328"/>
      <c r="O12" s="328"/>
      <c r="P12" s="328"/>
      <c r="Q12" s="328"/>
      <c r="R12" s="329"/>
      <c r="S12" s="3"/>
    </row>
    <row r="13" spans="1:21" ht="15" customHeight="1">
      <c r="A13" s="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330" t="s">
        <v>73</v>
      </c>
      <c r="M13" s="331"/>
      <c r="N13" s="330" t="s">
        <v>78</v>
      </c>
      <c r="O13" s="331"/>
      <c r="P13" s="330" t="s">
        <v>79</v>
      </c>
      <c r="Q13" s="334"/>
      <c r="R13" s="331"/>
      <c r="S13" s="3"/>
    </row>
    <row r="14" spans="1:21">
      <c r="A14" s="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330"/>
      <c r="M14" s="331"/>
      <c r="N14" s="332"/>
      <c r="O14" s="333"/>
      <c r="P14" s="332"/>
      <c r="Q14" s="335"/>
      <c r="R14" s="333"/>
      <c r="S14" s="3"/>
    </row>
    <row r="15" spans="1:21" ht="15.5">
      <c r="A15" s="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332"/>
      <c r="M15" s="333"/>
      <c r="N15" s="38" t="s">
        <v>80</v>
      </c>
      <c r="O15" s="38" t="s">
        <v>81</v>
      </c>
      <c r="P15" s="38" t="s">
        <v>80</v>
      </c>
      <c r="Q15" s="38" t="s">
        <v>81</v>
      </c>
      <c r="R15" s="38" t="s">
        <v>82</v>
      </c>
      <c r="S15" s="3"/>
    </row>
    <row r="16" spans="1:21" ht="15.5">
      <c r="A16" s="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9" t="str">
        <f>IFERROR("S"&amp;MID($L$19,2,100)-3,"")</f>
        <v/>
      </c>
      <c r="M16" s="40"/>
      <c r="N16" s="41" t="str">
        <f>IFERROR(IF(VLOOKUP($L16,Rundown!$E$4:$L$300,2,0)=0,"",VLOOKUP($L16,Rundown!$E$4:$L$300,2,0)),"")</f>
        <v/>
      </c>
      <c r="O16" s="41" t="str">
        <f>IFERROR(IF(VLOOKUP($L16,Rundown!$E$4:$L$300,3,0)=0,"",VLOOKUP($L16,Rundown!$E$4:$L$300,3,0)),"")</f>
        <v/>
      </c>
      <c r="P16" s="41" t="str">
        <f>IFERROR(IF(VLOOKUP($L16,Rundown!$E$4:$L$300,6,0)=0,"",VLOOKUP($L16,Rundown!$E$4:$L$300,6,0)),"")</f>
        <v/>
      </c>
      <c r="Q16" s="41" t="str">
        <f>IFERROR(IF(VLOOKUP($L16,Rundown!$E$4:$L$300,7,0)=0,"",VLOOKUP($L16,Rundown!$E$4:$L$300,7,0)),"")</f>
        <v/>
      </c>
      <c r="R16" s="41" t="str">
        <f>IFERROR(IF(VLOOKUP($L16,Rundown!$E$4:$L$300,8,0)=0,"",VLOOKUP($L16,Rundown!$E$4:$L$300,8,0)),"")</f>
        <v/>
      </c>
      <c r="S16" s="3"/>
    </row>
    <row r="17" spans="1:19" ht="15.5">
      <c r="A17" s="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9" t="str">
        <f>IFERROR("S"&amp;MID($L$19,2,100)-2,"")</f>
        <v/>
      </c>
      <c r="M17" s="40"/>
      <c r="N17" s="41" t="str">
        <f>IFERROR(IF(VLOOKUP($L17,Rundown!$E$4:$L$300,2,0)=0,"",VLOOKUP($L17,Rundown!$E$4:$L$300,2,0)),"")</f>
        <v/>
      </c>
      <c r="O17" s="41" t="str">
        <f>IFERROR(IF(VLOOKUP($L17,Rundown!$E$4:$L$300,3,0)=0,"",VLOOKUP($L17,Rundown!$E$4:$L$300,3,0)),"")</f>
        <v/>
      </c>
      <c r="P17" s="41" t="str">
        <f>IFERROR(IF(VLOOKUP($L17,Rundown!$E$4:$L$300,6,0)=0,"",VLOOKUP($L17,Rundown!$E$4:$L$300,6,0)),"")</f>
        <v/>
      </c>
      <c r="Q17" s="41" t="str">
        <f>IFERROR(IF(VLOOKUP($L17,Rundown!$E$4:$L$300,7,0)=0,"",VLOOKUP($L17,Rundown!$E$4:$L$300,7,0)),"")</f>
        <v/>
      </c>
      <c r="R17" s="41" t="str">
        <f>IFERROR(IF(VLOOKUP($L17,Rundown!$E$4:$L$300,8,0)=0,"",VLOOKUP($L17,Rundown!$E$4:$L$300,8,0)),"")</f>
        <v/>
      </c>
      <c r="S17" s="3"/>
    </row>
    <row r="18" spans="1:19" ht="15.5">
      <c r="A18" s="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9" t="str">
        <f>IFERROR("S"&amp;MID($L$19,2,100)-1,"")</f>
        <v/>
      </c>
      <c r="M18" s="40"/>
      <c r="N18" s="41" t="str">
        <f>IFERROR(IF(VLOOKUP($L18,Rundown!$E$4:$L$300,2,0)=0,"",VLOOKUP($L18,Rundown!$E$4:$L$300,2,0)),"")</f>
        <v/>
      </c>
      <c r="O18" s="41" t="str">
        <f>IFERROR(IF(VLOOKUP($L18,Rundown!$E$4:$L$300,3,0)=0,"",VLOOKUP($L18,Rundown!$E$4:$L$300,3,0)),"")</f>
        <v/>
      </c>
      <c r="P18" s="41" t="str">
        <f>IFERROR(IF(VLOOKUP($L18,Rundown!$E$4:$L$300,6,0)=0,"",VLOOKUP($L18,Rundown!$E$4:$L$300,6,0)),"")</f>
        <v/>
      </c>
      <c r="Q18" s="41" t="str">
        <f>IFERROR(IF(VLOOKUP($L18,Rundown!$E$4:$L$300,7,0)=0,"",VLOOKUP($L18,Rundown!$E$4:$L$300,7,0)),"")</f>
        <v/>
      </c>
      <c r="R18" s="41" t="str">
        <f>IFERROR(IF(VLOOKUP($L18,Rundown!$E$4:$L$300,8,0)=0,"",VLOOKUP($L18,Rundown!$E$4:$L$300,8,0)),"")</f>
        <v/>
      </c>
      <c r="S18" s="3"/>
    </row>
    <row r="19" spans="1:19" ht="15.5">
      <c r="A19" s="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39" t="str">
        <f>IF(Instruções!C17=0,"",Instruções!C17)</f>
        <v/>
      </c>
      <c r="M19" s="40"/>
      <c r="N19" s="41" t="str">
        <f>IFERROR(IF(VLOOKUP($L19,Rundown!$E$4:$L$300,2,0)=0,"",VLOOKUP($L19,Rundown!$E$4:$L$300,2,0)),"")</f>
        <v/>
      </c>
      <c r="O19" s="41" t="str">
        <f>IFERROR(IF(VLOOKUP($L19,Rundown!$E$4:$L$300,3,0)=0,"",VLOOKUP($L19,Rundown!$E$4:$L$300,3,0)),"")</f>
        <v/>
      </c>
      <c r="P19" s="41" t="str">
        <f>IFERROR(IF(VLOOKUP($L19,Rundown!$E$4:$L$300,6,0)=0,"",VLOOKUP($L19,Rundown!$E$4:$L$300,6,0)),"")</f>
        <v/>
      </c>
      <c r="Q19" s="41" t="str">
        <f>IFERROR(IF(VLOOKUP($L19,Rundown!$E$4:$L$300,7,0)=0,"",VLOOKUP($L19,Rundown!$E$4:$L$300,7,0)),"")</f>
        <v/>
      </c>
      <c r="R19" s="41" t="str">
        <f>IFERROR(IF(VLOOKUP($L19,Rundown!$E$4:$L$300,8,0)=0,"",VLOOKUP($L19,Rundown!$E$4:$L$300,8,0)),"")</f>
        <v/>
      </c>
      <c r="S19" s="3"/>
    </row>
    <row r="20" spans="1:19" ht="15.5">
      <c r="A20" s="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39" t="str">
        <f>IFERROR("S"&amp;MID($L$19,2,100)+1,"")</f>
        <v/>
      </c>
      <c r="M20" s="40"/>
      <c r="N20" s="41" t="str">
        <f>IFERROR(IF(VLOOKUP($L20,Rundown!$E$4:$L$300,2,0)=0,"",VLOOKUP($L20,Rundown!$E$4:$L$300,2,0)),"")</f>
        <v/>
      </c>
      <c r="O20" s="41" t="str">
        <f>IFERROR(IF(VLOOKUP($L20,Rundown!$E$4:$L$300,3,0)=0,"",VLOOKUP($L20,Rundown!$E$4:$L$300,3,0)),"")</f>
        <v/>
      </c>
      <c r="P20" s="41" t="str">
        <f>IFERROR(IF(VLOOKUP($L20,Rundown!$E$4:$L$300,6,0)=0,"",VLOOKUP($L20,Rundown!$E$4:$L$300,6,0)),"")</f>
        <v/>
      </c>
      <c r="Q20" s="41" t="str">
        <f>IFERROR(IF(VLOOKUP($L20,Rundown!$E$4:$L$300,7,0)=0,"",VLOOKUP($L20,Rundown!$E$4:$L$300,7,0)),"")</f>
        <v/>
      </c>
      <c r="R20" s="41" t="str">
        <f>IFERROR(IF(VLOOKUP($L20,Rundown!$E$4:$L$300,8,0)=0,"",VLOOKUP($L20,Rundown!$E$4:$L$300,8,0)),"")</f>
        <v/>
      </c>
      <c r="S20" s="3"/>
    </row>
    <row r="21" spans="1:19" ht="15.5">
      <c r="A21" s="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39" t="str">
        <f>IFERROR("S"&amp;MID($L$19,2,100)+2,"")</f>
        <v/>
      </c>
      <c r="M21" s="40"/>
      <c r="N21" s="41" t="str">
        <f>IFERROR(IF(VLOOKUP($L21,Rundown!$E$4:$L$300,2,0)=0,"",VLOOKUP($L21,Rundown!$E$4:$L$300,2,0)),"")</f>
        <v/>
      </c>
      <c r="O21" s="41" t="str">
        <f>IFERROR(IF(VLOOKUP($L21,Rundown!$E$4:$L$300,3,0)=0,"",VLOOKUP($L21,Rundown!$E$4:$L$300,3,0)),"")</f>
        <v/>
      </c>
      <c r="P21" s="41" t="str">
        <f>IFERROR(IF(VLOOKUP($L21,Rundown!$E$4:$L$300,6,0)=0,"",VLOOKUP($L21,Rundown!$E$4:$L$300,6,0)),"")</f>
        <v/>
      </c>
      <c r="Q21" s="41" t="str">
        <f>IFERROR(IF(VLOOKUP($L21,Rundown!$E$4:$L$300,7,0)=0,"",VLOOKUP($L21,Rundown!$E$4:$L$300,7,0)),"")</f>
        <v/>
      </c>
      <c r="R21" s="41" t="str">
        <f>IFERROR(IF(VLOOKUP($L21,Rundown!$E$4:$L$300,8,0)=0,"",VLOOKUP($L21,Rundown!$E$4:$L$300,8,0)),"")</f>
        <v/>
      </c>
      <c r="S21" s="3"/>
    </row>
    <row r="22" spans="1:19" ht="15.5">
      <c r="A22" s="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39" t="str">
        <f>IFERROR("S"&amp;MID($L$19,2,100)+3,"")</f>
        <v/>
      </c>
      <c r="M22" s="40"/>
      <c r="N22" s="41" t="str">
        <f>IFERROR(IF(VLOOKUP($L22,Rundown!$E$4:$L$300,2,0)=0,"",VLOOKUP($L22,Rundown!$E$4:$L$300,2,0)),"")</f>
        <v/>
      </c>
      <c r="O22" s="41" t="str">
        <f>IFERROR(IF(VLOOKUP($L22,Rundown!$E$4:$L$300,3,0)=0,"",VLOOKUP($L22,Rundown!$E$4:$L$300,3,0)),"")</f>
        <v/>
      </c>
      <c r="P22" s="41" t="str">
        <f>IFERROR(IF(VLOOKUP($L22,Rundown!$E$4:$L$300,6,0)=0,"",VLOOKUP($L22,Rundown!$E$4:$L$300,6,0)),"")</f>
        <v/>
      </c>
      <c r="Q22" s="41" t="str">
        <f>IFERROR(IF(VLOOKUP($L22,Rundown!$E$4:$L$300,7,0)=0,"",VLOOKUP($L22,Rundown!$E$4:$L$300,7,0)),"")</f>
        <v/>
      </c>
      <c r="R22" s="41" t="str">
        <f>IFERROR(IF(VLOOKUP($L22,Rundown!$E$4:$L$300,8,0)=0,"",VLOOKUP($L22,Rundown!$E$4:$L$300,8,0)),"")</f>
        <v/>
      </c>
      <c r="S22" s="3"/>
    </row>
    <row r="23" spans="1:19">
      <c r="A23" s="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42"/>
      <c r="M23" s="42"/>
      <c r="N23" s="42"/>
      <c r="O23" s="42"/>
      <c r="P23" s="42"/>
      <c r="Q23" s="42"/>
      <c r="R23" s="42"/>
      <c r="S23" s="3"/>
    </row>
    <row r="24" spans="1:19" ht="15.5">
      <c r="A24" s="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315" t="s">
        <v>83</v>
      </c>
      <c r="M24" s="316"/>
      <c r="N24" s="316"/>
      <c r="O24" s="317"/>
      <c r="P24" s="43"/>
      <c r="Q24" s="43"/>
      <c r="R24" s="43"/>
      <c r="S24" s="3"/>
    </row>
    <row r="25" spans="1:19" ht="15.5">
      <c r="A25" s="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312" t="s">
        <v>84</v>
      </c>
      <c r="M25" s="313"/>
      <c r="N25" s="314"/>
      <c r="O25" s="44" t="str">
        <f>IFERROR(AVERAGE(O16:O18),"")</f>
        <v/>
      </c>
      <c r="P25" s="42"/>
      <c r="Q25" s="42"/>
      <c r="R25" s="42"/>
      <c r="S25" s="3"/>
    </row>
    <row r="26" spans="1:19" ht="15.75" customHeight="1">
      <c r="A26" s="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312" t="s">
        <v>85</v>
      </c>
      <c r="M26" s="313"/>
      <c r="N26" s="314"/>
      <c r="O26" s="45" t="str">
        <f>IFERROR(AVERAGE(R18-R19,R19-R20,R20-R21,R21-R22),"")</f>
        <v/>
      </c>
      <c r="P26" s="42"/>
      <c r="Q26" s="42"/>
      <c r="R26" s="42"/>
      <c r="S26" s="3"/>
    </row>
    <row r="27" spans="1:19" ht="14.25" customHeight="1">
      <c r="A27" s="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43"/>
      <c r="M27" s="43"/>
      <c r="N27" s="43"/>
      <c r="O27" s="43"/>
      <c r="P27" s="43"/>
      <c r="Q27" s="43"/>
      <c r="R27" s="43"/>
      <c r="S27" s="3"/>
    </row>
    <row r="28" spans="1:19">
      <c r="A28" s="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42"/>
      <c r="M28" s="42"/>
      <c r="N28" s="42"/>
      <c r="O28" s="42"/>
      <c r="P28" s="42"/>
      <c r="Q28" s="43"/>
      <c r="R28" s="43"/>
      <c r="S28" s="3"/>
    </row>
    <row r="29" spans="1:19" ht="15.5">
      <c r="A29" s="3"/>
      <c r="B29" s="24"/>
      <c r="C29" s="24"/>
      <c r="D29" s="24"/>
      <c r="E29" s="24"/>
      <c r="F29" s="24"/>
      <c r="G29" s="24"/>
      <c r="H29" s="24"/>
      <c r="I29" s="24"/>
      <c r="J29" s="24"/>
      <c r="K29" s="23"/>
      <c r="L29" s="315" t="s">
        <v>86</v>
      </c>
      <c r="M29" s="316"/>
      <c r="N29" s="316"/>
      <c r="O29" s="316"/>
      <c r="P29" s="316"/>
      <c r="Q29" s="316"/>
      <c r="R29" s="317"/>
      <c r="S29" s="3"/>
    </row>
    <row r="30" spans="1:19" ht="15.5">
      <c r="A30" s="3"/>
      <c r="B30" s="24"/>
      <c r="C30" s="24"/>
      <c r="D30" s="24"/>
      <c r="E30" s="24"/>
      <c r="F30" s="24"/>
      <c r="G30" s="24"/>
      <c r="H30" s="24"/>
      <c r="I30" s="24"/>
      <c r="J30" s="24"/>
      <c r="K30" s="23"/>
      <c r="L30" s="46" t="s">
        <v>87</v>
      </c>
      <c r="M30" s="47"/>
      <c r="N30" s="48" t="s">
        <v>88</v>
      </c>
      <c r="O30" s="49" t="s">
        <v>81</v>
      </c>
      <c r="P30" s="226" t="s">
        <v>89</v>
      </c>
      <c r="Q30" s="48" t="s">
        <v>88</v>
      </c>
      <c r="R30" s="49" t="s">
        <v>81</v>
      </c>
      <c r="S30" s="3"/>
    </row>
    <row r="31" spans="1:19" ht="15.5">
      <c r="A31" s="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50" t="s">
        <v>90</v>
      </c>
      <c r="M31" s="51"/>
      <c r="N31" s="52">
        <f>VLOOKUP($L$19,Efetivo!$B:$H,2,0)</f>
        <v>0</v>
      </c>
      <c r="O31" s="52">
        <f>VLOOKUP($L$19,Efetivo!$B:$H,3,0)</f>
        <v>0</v>
      </c>
      <c r="P31" s="50" t="s">
        <v>90</v>
      </c>
      <c r="Q31" s="52">
        <f>IF(Instruções!$C$11="hh","",VLOOKUP($L$19,Efetivo!$B$3:$H$300,4,0))</f>
        <v>0</v>
      </c>
      <c r="R31" s="52">
        <f>IF(Instruções!$C$11="hh","",VLOOKUP($L$19,Efetivo!$B$3:$H$300,5,0))</f>
        <v>0</v>
      </c>
      <c r="S31" s="3"/>
    </row>
    <row r="32" spans="1:19" ht="15.5">
      <c r="A32" s="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53" t="s">
        <v>91</v>
      </c>
      <c r="M32" s="53"/>
      <c r="N32" s="52">
        <f>VLOOKUP($L$19,Efetivo!$B$3:$H$300,6,0)</f>
        <v>0</v>
      </c>
      <c r="O32" s="52">
        <f>VLOOKUP($L$19,Efetivo!$B$3:$H$300,7,0)</f>
        <v>0</v>
      </c>
      <c r="P32" s="23"/>
      <c r="Q32" s="23"/>
      <c r="R32" s="23"/>
      <c r="S32" s="3"/>
    </row>
    <row r="33" spans="1:19">
      <c r="A33" s="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3"/>
      <c r="M33" s="23"/>
      <c r="N33" s="23"/>
      <c r="O33" s="23"/>
      <c r="P33" s="23"/>
      <c r="Q33" s="23"/>
      <c r="R33" s="23"/>
      <c r="S33" s="3"/>
    </row>
    <row r="34" spans="1:19" ht="9.75" customHeight="1">
      <c r="A34" s="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13"/>
      <c r="M34" s="13"/>
      <c r="N34" s="13"/>
      <c r="O34" s="13"/>
      <c r="P34" s="13"/>
      <c r="Q34" s="13"/>
      <c r="R34" s="13"/>
      <c r="S34" s="3"/>
    </row>
    <row r="35" spans="1:19" ht="15" customHeight="1">
      <c r="A35" s="3"/>
      <c r="B35" s="324" t="s">
        <v>92</v>
      </c>
      <c r="C35" s="325"/>
      <c r="D35" s="325"/>
      <c r="E35" s="325"/>
      <c r="F35" s="325"/>
      <c r="G35" s="325"/>
      <c r="H35" s="325"/>
      <c r="I35" s="325"/>
      <c r="J35" s="326"/>
      <c r="K35" s="27"/>
      <c r="L35" s="324" t="s">
        <v>93</v>
      </c>
      <c r="M35" s="325"/>
      <c r="N35" s="325"/>
      <c r="O35" s="325"/>
      <c r="P35" s="325"/>
      <c r="Q35" s="325"/>
      <c r="R35" s="326"/>
      <c r="S35" s="3"/>
    </row>
    <row r="36" spans="1:19" ht="33" customHeight="1">
      <c r="A36" s="3"/>
      <c r="B36" s="302" t="s">
        <v>61</v>
      </c>
      <c r="C36" s="336" t="s">
        <v>62</v>
      </c>
      <c r="D36" s="336"/>
      <c r="E36" s="336"/>
      <c r="F36" s="336" t="s">
        <v>94</v>
      </c>
      <c r="G36" s="336"/>
      <c r="H36" s="302" t="s">
        <v>64</v>
      </c>
      <c r="I36" s="302" t="s">
        <v>95</v>
      </c>
      <c r="J36" s="302" t="s">
        <v>65</v>
      </c>
      <c r="K36" s="28"/>
      <c r="L36" s="56"/>
      <c r="M36" s="54"/>
      <c r="N36" s="54"/>
      <c r="O36" s="54"/>
      <c r="P36" s="54"/>
      <c r="Q36" s="55"/>
      <c r="R36" s="57"/>
      <c r="S36" s="3"/>
    </row>
    <row r="37" spans="1:19" ht="30" customHeight="1">
      <c r="A37" s="3"/>
      <c r="B37" s="303"/>
      <c r="C37" s="336"/>
      <c r="D37" s="336"/>
      <c r="E37" s="336"/>
      <c r="F37" s="109" t="s">
        <v>88</v>
      </c>
      <c r="G37" s="109" t="s">
        <v>96</v>
      </c>
      <c r="H37" s="303"/>
      <c r="I37" s="303"/>
      <c r="J37" s="303"/>
      <c r="K37" s="28"/>
      <c r="L37" s="56"/>
      <c r="M37" s="59" t="s">
        <v>97</v>
      </c>
      <c r="N37" s="54"/>
      <c r="O37" s="54"/>
      <c r="P37" s="59" t="s">
        <v>98</v>
      </c>
      <c r="Q37" s="55"/>
      <c r="R37" s="58"/>
      <c r="S37" s="3"/>
    </row>
    <row r="38" spans="1:19" ht="17.25" customHeight="1">
      <c r="A38" s="3"/>
      <c r="B38" s="147" t="str">
        <f>IF('Relatório de Implantação'!K33=0,"",'Relatório de Implantação'!K33)</f>
        <v/>
      </c>
      <c r="C38" s="337" t="str">
        <f>IF('Relatório de Implantação'!L33=0,"",'Relatório de Implantação'!L33)</f>
        <v/>
      </c>
      <c r="D38" s="338"/>
      <c r="E38" s="339"/>
      <c r="F38" s="108" t="str">
        <f>IF('Relatório de Implantação'!O33=0,"",'Relatório de Implantação'!O33)</f>
        <v/>
      </c>
      <c r="G38" s="158"/>
      <c r="H38" s="107" t="str">
        <f>IF('Relatório de Implantação'!P33=0,"",'Relatório de Implantação'!P33)</f>
        <v/>
      </c>
      <c r="I38" s="158"/>
      <c r="J38" s="107" t="str">
        <f>IF('Relatório de Implantação'!Q33=0,"",'Relatório de Implantação'!Q33)</f>
        <v/>
      </c>
      <c r="K38" s="28"/>
      <c r="L38" s="56"/>
      <c r="M38" s="176"/>
      <c r="N38" s="60"/>
      <c r="O38" s="54"/>
      <c r="P38" s="176"/>
      <c r="Q38" s="55"/>
      <c r="R38" s="57"/>
      <c r="S38" s="3"/>
    </row>
    <row r="39" spans="1:19" ht="14.25" customHeight="1">
      <c r="A39" s="3"/>
      <c r="B39" s="147" t="str">
        <f>IF('Relatório de Implantação'!K34=0,"",'Relatório de Implantação'!K34)</f>
        <v/>
      </c>
      <c r="C39" s="337" t="str">
        <f>IF('Relatório de Implantação'!L34=0,"",'Relatório de Implantação'!L34)</f>
        <v/>
      </c>
      <c r="D39" s="338"/>
      <c r="E39" s="339"/>
      <c r="F39" s="108" t="str">
        <f>IF('Relatório de Implantação'!O34=0,"",'Relatório de Implantação'!O34)</f>
        <v/>
      </c>
      <c r="G39" s="158"/>
      <c r="H39" s="107" t="str">
        <f>IF('Relatório de Implantação'!P34=0,"",'Relatório de Implantação'!P34)</f>
        <v/>
      </c>
      <c r="I39" s="158"/>
      <c r="J39" s="107" t="str">
        <f>IF('Relatório de Implantação'!Q34=0,"",'Relatório de Implantação'!Q34)</f>
        <v/>
      </c>
      <c r="K39" s="28"/>
      <c r="L39" s="56"/>
      <c r="M39" s="54"/>
      <c r="N39" s="54"/>
      <c r="O39" s="61"/>
      <c r="P39" s="61"/>
      <c r="Q39" s="55"/>
      <c r="R39" s="57"/>
      <c r="S39" s="3"/>
    </row>
    <row r="40" spans="1:19" ht="14.25" customHeight="1">
      <c r="A40" s="3"/>
      <c r="B40" s="147" t="str">
        <f>IF('Relatório de Implantação'!K35=0,"",'Relatório de Implantação'!K35)</f>
        <v/>
      </c>
      <c r="C40" s="337" t="str">
        <f>IF('Relatório de Implantação'!L35=0,"",'Relatório de Implantação'!L35)</f>
        <v/>
      </c>
      <c r="D40" s="338"/>
      <c r="E40" s="339"/>
      <c r="F40" s="108" t="str">
        <f>IF('Relatório de Implantação'!O35=0,"",'Relatório de Implantação'!O35)</f>
        <v/>
      </c>
      <c r="G40" s="158"/>
      <c r="H40" s="107" t="str">
        <f>IF('Relatório de Implantação'!P35=0,"",'Relatório de Implantação'!P35)</f>
        <v/>
      </c>
      <c r="I40" s="158"/>
      <c r="J40" s="107" t="str">
        <f>IF('Relatório de Implantação'!Q35=0,"",'Relatório de Implantação'!Q35)</f>
        <v/>
      </c>
      <c r="K40" s="28"/>
      <c r="L40" s="56"/>
      <c r="M40" s="54"/>
      <c r="N40" s="54"/>
      <c r="O40" s="61"/>
      <c r="P40" s="61"/>
      <c r="Q40" s="55"/>
      <c r="R40" s="57"/>
      <c r="S40" s="3"/>
    </row>
    <row r="41" spans="1:19" ht="14.25" customHeight="1">
      <c r="A41" s="3"/>
      <c r="B41" s="147" t="str">
        <f>IF('Relatório de Implantação'!K36=0,"",'Relatório de Implantação'!K36)</f>
        <v/>
      </c>
      <c r="C41" s="337" t="str">
        <f>IF('Relatório de Implantação'!L36=0,"",'Relatório de Implantação'!L36)</f>
        <v/>
      </c>
      <c r="D41" s="338"/>
      <c r="E41" s="339"/>
      <c r="F41" s="108" t="str">
        <f>IF('Relatório de Implantação'!O36=0,"",'Relatório de Implantação'!O36)</f>
        <v/>
      </c>
      <c r="G41" s="158"/>
      <c r="H41" s="107" t="str">
        <f>IF('Relatório de Implantação'!P36=0,"",'Relatório de Implantação'!P36)</f>
        <v/>
      </c>
      <c r="I41" s="158"/>
      <c r="J41" s="107" t="str">
        <f>IF('Relatório de Implantação'!Q36=0,"",'Relatório de Implantação'!Q36)</f>
        <v/>
      </c>
      <c r="K41" s="28"/>
      <c r="L41" s="56"/>
      <c r="M41" s="54"/>
      <c r="N41" s="54"/>
      <c r="O41" s="61"/>
      <c r="P41" s="61"/>
      <c r="Q41" s="55"/>
      <c r="R41" s="57"/>
      <c r="S41" s="3"/>
    </row>
    <row r="42" spans="1:19" ht="14.25" customHeight="1">
      <c r="A42" s="3"/>
      <c r="B42" s="147" t="str">
        <f>IF('Relatório de Implantação'!K37=0,"",'Relatório de Implantação'!K37)</f>
        <v/>
      </c>
      <c r="C42" s="337" t="str">
        <f>IF('Relatório de Implantação'!L37=0,"",'Relatório de Implantação'!L37)</f>
        <v/>
      </c>
      <c r="D42" s="338"/>
      <c r="E42" s="339"/>
      <c r="F42" s="108" t="str">
        <f>IF('Relatório de Implantação'!O37=0,"",'Relatório de Implantação'!O37)</f>
        <v/>
      </c>
      <c r="G42" s="158"/>
      <c r="H42" s="107" t="str">
        <f>IF('Relatório de Implantação'!P37=0,"",'Relatório de Implantação'!P37)</f>
        <v/>
      </c>
      <c r="I42" s="158"/>
      <c r="J42" s="107" t="str">
        <f>IF('Relatório de Implantação'!Q37=0,"",'Relatório de Implantação'!Q37)</f>
        <v/>
      </c>
      <c r="K42" s="28"/>
      <c r="L42" s="56"/>
      <c r="M42" s="54"/>
      <c r="N42" s="54"/>
      <c r="O42" s="61"/>
      <c r="P42" s="61"/>
      <c r="Q42" s="55"/>
      <c r="R42" s="57"/>
      <c r="S42" s="3"/>
    </row>
    <row r="43" spans="1:19" ht="14.25" customHeight="1">
      <c r="A43" s="3"/>
      <c r="B43" s="147" t="str">
        <f>IF('Relatório de Implantação'!K38=0,"",'Relatório de Implantação'!K38)</f>
        <v/>
      </c>
      <c r="C43" s="337" t="str">
        <f>IF('Relatório de Implantação'!L38=0,"",'Relatório de Implantação'!L38)</f>
        <v/>
      </c>
      <c r="D43" s="338"/>
      <c r="E43" s="339"/>
      <c r="F43" s="108" t="str">
        <f>IF('Relatório de Implantação'!O38=0,"",'Relatório de Implantação'!O38)</f>
        <v/>
      </c>
      <c r="G43" s="158"/>
      <c r="H43" s="107" t="str">
        <f>IF('Relatório de Implantação'!P38=0,"",'Relatório de Implantação'!P38)</f>
        <v/>
      </c>
      <c r="I43" s="158"/>
      <c r="J43" s="107" t="str">
        <f>IF('Relatório de Implantação'!Q38=0,"",'Relatório de Implantação'!Q38)</f>
        <v/>
      </c>
      <c r="K43" s="28"/>
      <c r="L43" s="56"/>
      <c r="M43" s="54"/>
      <c r="N43" s="54"/>
      <c r="O43" s="61"/>
      <c r="P43" s="61"/>
      <c r="Q43" s="55"/>
      <c r="R43" s="57"/>
      <c r="S43" s="3"/>
    </row>
    <row r="44" spans="1:19" ht="15.5">
      <c r="A44" s="3"/>
      <c r="B44" s="147" t="str">
        <f>IF('Relatório de Implantação'!K39=0,"",'Relatório de Implantação'!K39)</f>
        <v/>
      </c>
      <c r="C44" s="337" t="str">
        <f>IF('Relatório de Implantação'!L39=0,"",'Relatório de Implantação'!L39)</f>
        <v/>
      </c>
      <c r="D44" s="338"/>
      <c r="E44" s="339"/>
      <c r="F44" s="108" t="str">
        <f>IF('Relatório de Implantação'!O39=0,"",'Relatório de Implantação'!O39)</f>
        <v/>
      </c>
      <c r="G44" s="158"/>
      <c r="H44" s="107" t="str">
        <f>IF('Relatório de Implantação'!P39=0,"",'Relatório de Implantação'!P39)</f>
        <v/>
      </c>
      <c r="I44" s="158"/>
      <c r="J44" s="107" t="str">
        <f>IF('Relatório de Implantação'!Q39=0,"",'Relatório de Implantação'!Q39)</f>
        <v/>
      </c>
      <c r="K44" s="28"/>
      <c r="L44" s="56"/>
      <c r="M44" s="54"/>
      <c r="N44" s="54"/>
      <c r="O44" s="54"/>
      <c r="P44" s="54"/>
      <c r="Q44" s="55"/>
      <c r="R44" s="57"/>
      <c r="S44" s="3"/>
    </row>
    <row r="45" spans="1:19" ht="15" customHeight="1">
      <c r="A45" s="3"/>
      <c r="B45" s="147" t="str">
        <f>IF('Relatório de Implantação'!K40=0,"",'Relatório de Implantação'!K40)</f>
        <v/>
      </c>
      <c r="C45" s="337" t="str">
        <f>IF('Relatório de Implantação'!L40=0,"",'Relatório de Implantação'!L40)</f>
        <v/>
      </c>
      <c r="D45" s="338"/>
      <c r="E45" s="339"/>
      <c r="F45" s="108" t="str">
        <f>IF('Relatório de Implantação'!O40=0,"",'Relatório de Implantação'!O40)</f>
        <v/>
      </c>
      <c r="G45" s="158"/>
      <c r="H45" s="107" t="str">
        <f>IF('Relatório de Implantação'!P40=0,"",'Relatório de Implantação'!P40)</f>
        <v/>
      </c>
      <c r="I45" s="158"/>
      <c r="J45" s="107" t="str">
        <f>IF('Relatório de Implantação'!Q40=0,"",'Relatório de Implantação'!Q40)</f>
        <v/>
      </c>
      <c r="K45" s="29"/>
      <c r="L45" s="56"/>
      <c r="M45" s="54"/>
      <c r="N45" s="54"/>
      <c r="O45" s="54"/>
      <c r="P45" s="62"/>
      <c r="Q45" s="63"/>
      <c r="R45" s="58"/>
      <c r="S45" s="3"/>
    </row>
    <row r="46" spans="1:19" ht="15.5">
      <c r="A46" s="3"/>
      <c r="B46" s="147" t="str">
        <f>IF('Relatório de Implantação'!K41=0,"",'Relatório de Implantação'!K41)</f>
        <v/>
      </c>
      <c r="C46" s="337" t="str">
        <f>IF('Relatório de Implantação'!L41=0,"",'Relatório de Implantação'!L41)</f>
        <v/>
      </c>
      <c r="D46" s="338"/>
      <c r="E46" s="339"/>
      <c r="F46" s="108" t="str">
        <f>IF('Relatório de Implantação'!O41=0,"",'Relatório de Implantação'!O41)</f>
        <v/>
      </c>
      <c r="G46" s="158"/>
      <c r="H46" s="107" t="str">
        <f>IF('Relatório de Implantação'!P41=0,"",'Relatório de Implantação'!P41)</f>
        <v/>
      </c>
      <c r="I46" s="158"/>
      <c r="J46" s="107" t="str">
        <f>IF('Relatório de Implantação'!Q41=0,"",'Relatório de Implantação'!Q41)</f>
        <v/>
      </c>
      <c r="K46" s="29"/>
      <c r="L46" s="56"/>
      <c r="M46" s="54"/>
      <c r="N46" s="54"/>
      <c r="O46" s="54"/>
      <c r="P46" s="62"/>
      <c r="Q46" s="63"/>
      <c r="R46" s="58"/>
      <c r="S46" s="3"/>
    </row>
    <row r="47" spans="1:19" ht="15.5">
      <c r="A47" s="3"/>
      <c r="B47" s="147" t="str">
        <f>IF('Relatório de Implantação'!K42=0,"",'Relatório de Implantação'!K42)</f>
        <v/>
      </c>
      <c r="C47" s="337" t="str">
        <f>IF('Relatório de Implantação'!L42=0,"",'Relatório de Implantação'!L42)</f>
        <v/>
      </c>
      <c r="D47" s="338"/>
      <c r="E47" s="339"/>
      <c r="F47" s="108" t="str">
        <f>IF('Relatório de Implantação'!O42=0,"",'Relatório de Implantação'!O42)</f>
        <v/>
      </c>
      <c r="G47" s="158"/>
      <c r="H47" s="107" t="str">
        <f>IF('Relatório de Implantação'!P42=0,"",'Relatório de Implantação'!P42)</f>
        <v/>
      </c>
      <c r="I47" s="158"/>
      <c r="J47" s="107" t="str">
        <f>IF('Relatório de Implantação'!Q42=0,"",'Relatório de Implantação'!Q42)</f>
        <v/>
      </c>
      <c r="K47" s="29"/>
      <c r="L47" s="56"/>
      <c r="M47" s="54"/>
      <c r="N47" s="54"/>
      <c r="O47" s="54"/>
      <c r="P47" s="62"/>
      <c r="Q47" s="63"/>
      <c r="R47" s="58"/>
      <c r="S47" s="3"/>
    </row>
    <row r="48" spans="1:19" ht="16.5" customHeight="1">
      <c r="A48" s="3"/>
      <c r="B48" s="147" t="str">
        <f>IF('Relatório de Implantação'!K43=0,"",'Relatório de Implantação'!K43)</f>
        <v/>
      </c>
      <c r="C48" s="337" t="str">
        <f>IF('Relatório de Implantação'!L43=0,"",'Relatório de Implantação'!L43)</f>
        <v/>
      </c>
      <c r="D48" s="338"/>
      <c r="E48" s="339"/>
      <c r="F48" s="108" t="str">
        <f>IF('Relatório de Implantação'!O43=0,"",'Relatório de Implantação'!O43)</f>
        <v/>
      </c>
      <c r="G48" s="158"/>
      <c r="H48" s="107" t="str">
        <f>IF('Relatório de Implantação'!P43=0,"",'Relatório de Implantação'!P43)</f>
        <v/>
      </c>
      <c r="I48" s="158"/>
      <c r="J48" s="107" t="str">
        <f>IF('Relatório de Implantação'!Q43=0,"",'Relatório de Implantação'!Q43)</f>
        <v/>
      </c>
      <c r="K48" s="29"/>
      <c r="L48" s="56"/>
      <c r="M48" s="64" t="s">
        <v>99</v>
      </c>
      <c r="N48" s="54"/>
      <c r="O48" s="54"/>
      <c r="P48" s="64" t="s">
        <v>99</v>
      </c>
      <c r="Q48" s="63"/>
      <c r="R48" s="58"/>
      <c r="S48" s="3"/>
    </row>
    <row r="49" spans="1:19" ht="15.5">
      <c r="A49" s="3"/>
      <c r="B49" s="147" t="str">
        <f>IF('Relatório de Implantação'!K44=0,"",'Relatório de Implantação'!K44)</f>
        <v/>
      </c>
      <c r="C49" s="337" t="str">
        <f>IF('Relatório de Implantação'!L44=0,"",'Relatório de Implantação'!L44)</f>
        <v/>
      </c>
      <c r="D49" s="338"/>
      <c r="E49" s="339"/>
      <c r="F49" s="108" t="str">
        <f>IF('Relatório de Implantação'!O44=0,"",'Relatório de Implantação'!O44)</f>
        <v/>
      </c>
      <c r="G49" s="158"/>
      <c r="H49" s="107" t="str">
        <f>IF('Relatório de Implantação'!P44=0,"",'Relatório de Implantação'!P44)</f>
        <v/>
      </c>
      <c r="I49" s="158"/>
      <c r="J49" s="107" t="str">
        <f>IF('Relatório de Implantação'!Q44=0,"",'Relatório de Implantação'!Q44)</f>
        <v/>
      </c>
      <c r="K49" s="29"/>
      <c r="L49" s="56"/>
      <c r="M49" s="54"/>
      <c r="N49" s="54"/>
      <c r="O49" s="54"/>
      <c r="P49" s="62"/>
      <c r="Q49" s="63"/>
      <c r="R49" s="58"/>
      <c r="S49" s="3"/>
    </row>
    <row r="50" spans="1:19" ht="15.5">
      <c r="A50" s="3"/>
      <c r="B50" s="147" t="str">
        <f>IF('Relatório de Implantação'!K45=0,"",'Relatório de Implantação'!K45)</f>
        <v/>
      </c>
      <c r="C50" s="337" t="str">
        <f>IF('Relatório de Implantação'!L45=0,"",'Relatório de Implantação'!L45)</f>
        <v/>
      </c>
      <c r="D50" s="338"/>
      <c r="E50" s="339"/>
      <c r="F50" s="108" t="str">
        <f>IF('Relatório de Implantação'!O45=0,"",'Relatório de Implantação'!O45)</f>
        <v/>
      </c>
      <c r="G50" s="158"/>
      <c r="H50" s="107" t="str">
        <f>IF('Relatório de Implantação'!P45=0,"",'Relatório de Implantação'!P45)</f>
        <v/>
      </c>
      <c r="I50" s="158"/>
      <c r="J50" s="107" t="str">
        <f>IF('Relatório de Implantação'!Q45=0,"",'Relatório de Implantação'!Q45)</f>
        <v/>
      </c>
      <c r="K50" s="29"/>
      <c r="L50" s="56"/>
      <c r="M50" s="54"/>
      <c r="N50" s="54"/>
      <c r="O50" s="54"/>
      <c r="P50" s="62"/>
      <c r="Q50" s="63"/>
      <c r="R50" s="58"/>
      <c r="S50" s="3"/>
    </row>
    <row r="51" spans="1:19" ht="15.5">
      <c r="A51" s="3"/>
      <c r="B51" s="147" t="str">
        <f>IF('Relatório de Implantação'!K46=0,"",'Relatório de Implantação'!K46)</f>
        <v/>
      </c>
      <c r="C51" s="337" t="str">
        <f>IF('Relatório de Implantação'!L46=0,"",'Relatório de Implantação'!L46)</f>
        <v/>
      </c>
      <c r="D51" s="338"/>
      <c r="E51" s="339"/>
      <c r="F51" s="108" t="str">
        <f>IF('Relatório de Implantação'!O46=0,"",'Relatório de Implantação'!O46)</f>
        <v/>
      </c>
      <c r="G51" s="158"/>
      <c r="H51" s="107" t="str">
        <f>IF('Relatório de Implantação'!P46=0,"",'Relatório de Implantação'!P46)</f>
        <v/>
      </c>
      <c r="I51" s="158"/>
      <c r="J51" s="107" t="str">
        <f>IF('Relatório de Implantação'!Q46=0,"",'Relatório de Implantação'!Q46)</f>
        <v/>
      </c>
      <c r="K51" s="29"/>
      <c r="L51" s="56"/>
      <c r="M51" s="54"/>
      <c r="N51" s="54"/>
      <c r="O51" s="54"/>
      <c r="P51" s="62"/>
      <c r="Q51" s="63"/>
      <c r="R51" s="58"/>
      <c r="S51" s="3"/>
    </row>
    <row r="52" spans="1:19" ht="15.5">
      <c r="A52" s="3"/>
      <c r="B52" s="147" t="str">
        <f>IF('Relatório de Implantação'!K47=0,"",'Relatório de Implantação'!K47)</f>
        <v/>
      </c>
      <c r="C52" s="337" t="str">
        <f>IF('Relatório de Implantação'!L47=0,"",'Relatório de Implantação'!L47)</f>
        <v/>
      </c>
      <c r="D52" s="338"/>
      <c r="E52" s="339"/>
      <c r="F52" s="108" t="str">
        <f>IF('Relatório de Implantação'!O47=0,"",'Relatório de Implantação'!O47)</f>
        <v/>
      </c>
      <c r="G52" s="158"/>
      <c r="H52" s="107" t="str">
        <f>IF('Relatório de Implantação'!P47=0,"",'Relatório de Implantação'!P47)</f>
        <v/>
      </c>
      <c r="I52" s="158"/>
      <c r="J52" s="107" t="str">
        <f>IF('Relatório de Implantação'!Q47=0,"",'Relatório de Implantação'!Q47)</f>
        <v/>
      </c>
      <c r="K52" s="29"/>
      <c r="L52" s="56"/>
      <c r="M52" s="176"/>
      <c r="N52" s="54"/>
      <c r="O52" s="54"/>
      <c r="P52" s="176"/>
      <c r="Q52" s="63"/>
      <c r="R52" s="58"/>
      <c r="S52" s="3"/>
    </row>
    <row r="53" spans="1:19" ht="15.5">
      <c r="A53" s="3"/>
      <c r="B53" s="147" t="str">
        <f>IF('Relatório de Implantação'!K48=0,"",'Relatório de Implantação'!K48)</f>
        <v/>
      </c>
      <c r="C53" s="337" t="str">
        <f>IF('Relatório de Implantação'!L48=0,"",'Relatório de Implantação'!L48)</f>
        <v/>
      </c>
      <c r="D53" s="338"/>
      <c r="E53" s="339"/>
      <c r="F53" s="108" t="str">
        <f>IF('Relatório de Implantação'!O48=0,"",'Relatório de Implantação'!O48)</f>
        <v/>
      </c>
      <c r="G53" s="158"/>
      <c r="H53" s="107" t="str">
        <f>IF('Relatório de Implantação'!P48=0,"",'Relatório de Implantação'!P48)</f>
        <v/>
      </c>
      <c r="I53" s="158"/>
      <c r="J53" s="107" t="str">
        <f>IF('Relatório de Implantação'!Q48=0,"",'Relatório de Implantação'!Q48)</f>
        <v/>
      </c>
      <c r="K53" s="6"/>
      <c r="L53" s="65"/>
      <c r="M53" s="66"/>
      <c r="N53" s="66"/>
      <c r="O53" s="66"/>
      <c r="P53" s="67"/>
      <c r="Q53" s="67"/>
      <c r="R53" s="68"/>
      <c r="S53" s="3"/>
    </row>
    <row r="54" spans="1:19" ht="4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</sheetData>
  <sheetProtection insertRows="0"/>
  <mergeCells count="41">
    <mergeCell ref="C53:E53"/>
    <mergeCell ref="C38:E38"/>
    <mergeCell ref="C39:E39"/>
    <mergeCell ref="C44:E44"/>
    <mergeCell ref="C45:E45"/>
    <mergeCell ref="C46:E46"/>
    <mergeCell ref="C40:E40"/>
    <mergeCell ref="C41:E41"/>
    <mergeCell ref="C42:E42"/>
    <mergeCell ref="C43:E43"/>
    <mergeCell ref="C51:E51"/>
    <mergeCell ref="C47:E47"/>
    <mergeCell ref="C48:E48"/>
    <mergeCell ref="C49:E49"/>
    <mergeCell ref="C50:E50"/>
    <mergeCell ref="F36:G36"/>
    <mergeCell ref="C36:E37"/>
    <mergeCell ref="H36:H37"/>
    <mergeCell ref="I36:I37"/>
    <mergeCell ref="C52:E52"/>
    <mergeCell ref="J36:J37"/>
    <mergeCell ref="E2:O4"/>
    <mergeCell ref="E5:O7"/>
    <mergeCell ref="L26:N26"/>
    <mergeCell ref="L24:O24"/>
    <mergeCell ref="L9:R10"/>
    <mergeCell ref="B35:J35"/>
    <mergeCell ref="B9:J9"/>
    <mergeCell ref="L25:N25"/>
    <mergeCell ref="L11:R12"/>
    <mergeCell ref="L13:M15"/>
    <mergeCell ref="N13:O14"/>
    <mergeCell ref="P13:R14"/>
    <mergeCell ref="L29:R29"/>
    <mergeCell ref="L35:R35"/>
    <mergeCell ref="B36:B37"/>
    <mergeCell ref="P2:Q3"/>
    <mergeCell ref="R2:R3"/>
    <mergeCell ref="P4:R5"/>
    <mergeCell ref="P6:P7"/>
    <mergeCell ref="R6:R7"/>
  </mergeCells>
  <conditionalFormatting sqref="P30">
    <cfRule type="containsBlanks" dxfId="9" priority="2">
      <formula>LEN(TRIM(P30))=0</formula>
    </cfRule>
  </conditionalFormatting>
  <conditionalFormatting sqref="Q30:R30">
    <cfRule type="containsBlanks" dxfId="8" priority="3">
      <formula>LEN(TRIM(Q30))=0</formula>
    </cfRule>
  </conditionalFormatting>
  <conditionalFormatting sqref="Q31:R31">
    <cfRule type="containsBlanks" dxfId="7" priority="4">
      <formula>LEN(TRIM(Q31))=0</formula>
    </cfRule>
  </conditionalFormatting>
  <pageMargins left="0.23622047244094491" right="0.23622047244094491" top="0.74803149606299213" bottom="0.74803149606299213" header="0.31496062992125984" footer="0.31496062992125984"/>
  <pageSetup paperSize="8" scale="90" orientation="landscape" r:id="rId1"/>
  <headerFooter alignWithMargins="0"/>
  <ignoredErrors>
    <ignoredError sqref="R2 B38:F53 H38:H53 J38:J53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4"/>
  <sheetViews>
    <sheetView showGridLines="0" zoomScale="85" zoomScaleNormal="85" workbookViewId="0">
      <selection sqref="A1:F1"/>
    </sheetView>
  </sheetViews>
  <sheetFormatPr defaultRowHeight="14.5"/>
  <cols>
    <col min="1" max="1" width="5.453125" customWidth="1"/>
    <col min="2" max="2" width="3.54296875" customWidth="1"/>
    <col min="3" max="3" width="45.1796875" customWidth="1"/>
    <col min="4" max="4" width="2.81640625" customWidth="1"/>
    <col min="5" max="5" width="17.453125" style="8" customWidth="1"/>
    <col min="6" max="6" width="22" customWidth="1"/>
  </cols>
  <sheetData>
    <row r="1" spans="1:6" ht="45.75" customHeight="1">
      <c r="A1" s="342" t="str">
        <f>IFERROR(("Daily Execution  - "&amp;'Relatório de Status'!L20),"Semana")</f>
        <v xml:space="preserve">Daily Execution  - </v>
      </c>
      <c r="B1" s="342"/>
      <c r="C1" s="342"/>
      <c r="D1" s="342"/>
      <c r="E1" s="342"/>
      <c r="F1" s="342"/>
    </row>
    <row r="2" spans="1:6" s="31" customFormat="1" ht="50.15" customHeight="1">
      <c r="A2" s="340" t="str">
        <f>IF(Instruções!C6="","Cell Title",Instruções!C6)</f>
        <v>Cell Title</v>
      </c>
      <c r="B2" s="172"/>
      <c r="C2" s="87" t="str">
        <f>"Daily Quantitative  ["&amp;Instruções!C11&amp;"]"</f>
        <v>Daily Quantitative  []</v>
      </c>
      <c r="D2" s="172"/>
      <c r="E2" s="346" t="s">
        <v>4</v>
      </c>
      <c r="F2" s="346"/>
    </row>
    <row r="3" spans="1:6" s="31" customFormat="1" ht="50.15" customHeight="1">
      <c r="A3" s="341"/>
      <c r="B3" s="172"/>
      <c r="C3" s="88" t="s">
        <v>94</v>
      </c>
      <c r="D3" s="172"/>
      <c r="E3" s="347" t="str">
        <f>"Actual  ["&amp;Instruções!C11&amp;"]"</f>
        <v>Actual  []</v>
      </c>
      <c r="F3" s="347"/>
    </row>
    <row r="4" spans="1:6" s="31" customFormat="1" ht="42.75" customHeight="1">
      <c r="A4" s="341"/>
      <c r="B4" s="172"/>
      <c r="C4" s="88" t="str">
        <f>"Previous Accumulated - until "&amp;'Relatório de Status'!L19</f>
        <v xml:space="preserve">Previous Accumulated - until </v>
      </c>
      <c r="D4" s="172"/>
      <c r="E4" s="89" t="str">
        <f>IFERROR(VLOOKUP('Relatório de Status'!$L$19,Rundown!$E$4:$I$300,5,0),"")</f>
        <v/>
      </c>
      <c r="F4" s="348" t="s">
        <v>100</v>
      </c>
    </row>
    <row r="5" spans="1:6" s="31" customFormat="1" ht="50.15" customHeight="1">
      <c r="A5" s="341"/>
      <c r="B5" s="172"/>
      <c r="C5" s="98" t="str">
        <f>IFERROR((C4+1),"First Day")</f>
        <v>First Day</v>
      </c>
      <c r="D5" s="172"/>
      <c r="E5" s="232"/>
      <c r="F5" s="349"/>
    </row>
    <row r="6" spans="1:6" s="31" customFormat="1" ht="50.15" customHeight="1">
      <c r="A6" s="341"/>
      <c r="B6" s="172"/>
      <c r="C6" s="98" t="str">
        <f>IFERROR((C5+1),"Second Day")</f>
        <v>Second Day</v>
      </c>
      <c r="D6" s="172"/>
      <c r="E6" s="232"/>
      <c r="F6" s="343">
        <f>SUM(Rundown!$F$4:$F$300)</f>
        <v>0</v>
      </c>
    </row>
    <row r="7" spans="1:6" s="31" customFormat="1" ht="50.15" customHeight="1">
      <c r="A7" s="341"/>
      <c r="B7" s="172"/>
      <c r="C7" s="98" t="str">
        <f>IFERROR((C6+1),"Third Day")</f>
        <v>Third Day</v>
      </c>
      <c r="D7" s="172"/>
      <c r="E7" s="232"/>
      <c r="F7" s="343"/>
    </row>
    <row r="8" spans="1:6" s="31" customFormat="1" ht="50.15" customHeight="1">
      <c r="A8" s="341"/>
      <c r="B8" s="172"/>
      <c r="C8" s="98" t="str">
        <f>IFERROR((C7+1),"Fourth Day")</f>
        <v>Fourth Day</v>
      </c>
      <c r="D8" s="172"/>
      <c r="E8" s="232"/>
      <c r="F8" s="343"/>
    </row>
    <row r="9" spans="1:6" s="31" customFormat="1" ht="50.15" customHeight="1">
      <c r="A9" s="341"/>
      <c r="B9" s="172"/>
      <c r="C9" s="98" t="str">
        <f>IFERROR((C8+1),"Fifith Day")</f>
        <v>Fifith Day</v>
      </c>
      <c r="D9" s="172"/>
      <c r="E9" s="232"/>
      <c r="F9" s="173"/>
    </row>
    <row r="10" spans="1:6" s="31" customFormat="1" ht="50.15" customHeight="1">
      <c r="A10" s="341"/>
      <c r="B10" s="172"/>
      <c r="C10" s="98" t="str">
        <f>IFERROR((C9+1),"Sixth Day")</f>
        <v>Sixth Day</v>
      </c>
      <c r="D10" s="172"/>
      <c r="E10" s="232"/>
      <c r="F10" s="173"/>
    </row>
    <row r="11" spans="1:6" s="31" customFormat="1" ht="53.25" customHeight="1">
      <c r="A11" s="341"/>
      <c r="B11" s="172"/>
      <c r="C11" s="98" t="str">
        <f>IFERROR((C10+1),"Seventh Day")</f>
        <v>Seventh Day</v>
      </c>
      <c r="D11" s="172"/>
      <c r="E11" s="232"/>
      <c r="F11" s="233" t="str">
        <f>IFERROR("Execution Goal in "&amp;'Relatório de Status'!L20,"Meta para Realização")</f>
        <v xml:space="preserve">Execution Goal in </v>
      </c>
    </row>
    <row r="12" spans="1:6" s="31" customFormat="1" ht="50.15" customHeight="1">
      <c r="A12" s="341"/>
      <c r="B12" s="172"/>
      <c r="C12" s="88" t="s">
        <v>101</v>
      </c>
      <c r="D12" s="172"/>
      <c r="E12" s="89">
        <f>SUM(E5:E11)</f>
        <v>0</v>
      </c>
      <c r="F12" s="344" t="str">
        <f>IFERROR(IF(VLOOKUP('Relatório de Status'!$L$20,Rundown!$E$4:$L$300,4,0)&lt;&gt;"",VLOOKUP('Relatório de Status'!$L$20,Rundown!$E$4:$L$300,4,0),VLOOKUP('Relatório de Status'!$L$19,Rundown!$E$4:$L$300,7,0)-VLOOKUP('Relatório de Status'!$L$20,Rundown!$E$4:$L$300,6,0)),"")</f>
        <v/>
      </c>
    </row>
    <row r="13" spans="1:6" s="31" customFormat="1" ht="50.15" customHeight="1">
      <c r="A13" s="341"/>
      <c r="B13" s="172"/>
      <c r="C13" s="88" t="str">
        <f>IFERROR(("Accumulated General - until "&amp;'Relatório de Status'!L20),"Acumulado Total")</f>
        <v xml:space="preserve">Accumulated General - until </v>
      </c>
      <c r="D13" s="172"/>
      <c r="E13" s="89" t="str">
        <f>IFERROR((E4+E12),"")</f>
        <v/>
      </c>
      <c r="F13" s="345"/>
    </row>
    <row r="14" spans="1:6">
      <c r="A14" s="22"/>
      <c r="B14" s="22"/>
      <c r="C14" s="22"/>
      <c r="D14" s="22"/>
      <c r="E14" s="70"/>
      <c r="F14" s="22"/>
    </row>
    <row r="15" spans="1:6">
      <c r="A15" s="22"/>
      <c r="B15" s="22"/>
      <c r="C15" s="22"/>
      <c r="D15" s="22"/>
      <c r="E15" s="70"/>
      <c r="F15" s="22"/>
    </row>
    <row r="16" spans="1:6">
      <c r="A16" s="22"/>
      <c r="B16" s="22"/>
      <c r="C16" s="22"/>
      <c r="D16" s="22"/>
      <c r="E16" s="70"/>
      <c r="F16" s="22"/>
    </row>
    <row r="17" spans="1:6">
      <c r="A17" s="22"/>
      <c r="B17" s="22"/>
      <c r="C17" s="22"/>
      <c r="D17" s="22"/>
      <c r="E17" s="70"/>
      <c r="F17" s="22"/>
    </row>
    <row r="18" spans="1:6">
      <c r="A18" s="22"/>
      <c r="B18" s="22"/>
      <c r="C18" s="22"/>
      <c r="D18" s="22"/>
      <c r="E18" s="70"/>
      <c r="F18" s="22"/>
    </row>
    <row r="19" spans="1:6">
      <c r="A19" s="22"/>
      <c r="B19" s="22"/>
      <c r="C19" s="22"/>
      <c r="D19" s="22"/>
      <c r="E19" s="70"/>
      <c r="F19" s="22"/>
    </row>
    <row r="20" spans="1:6">
      <c r="A20" s="22"/>
      <c r="B20" s="22"/>
      <c r="C20" s="22"/>
      <c r="D20" s="22"/>
      <c r="E20" s="70"/>
      <c r="F20" s="22"/>
    </row>
    <row r="21" spans="1:6">
      <c r="A21" s="22"/>
      <c r="B21" s="22"/>
      <c r="C21" s="22"/>
      <c r="D21" s="22"/>
      <c r="E21" s="70"/>
      <c r="F21" s="22"/>
    </row>
    <row r="22" spans="1:6">
      <c r="A22" s="22"/>
      <c r="B22" s="22"/>
      <c r="C22" s="22"/>
      <c r="D22" s="22"/>
      <c r="E22" s="70"/>
      <c r="F22" s="22"/>
    </row>
    <row r="23" spans="1:6">
      <c r="A23" s="22"/>
      <c r="B23" s="22"/>
      <c r="C23" s="22"/>
      <c r="D23" s="22"/>
      <c r="E23" s="70"/>
      <c r="F23" s="22"/>
    </row>
    <row r="24" spans="1:6">
      <c r="A24" s="22"/>
      <c r="B24" s="22"/>
      <c r="C24" s="22"/>
      <c r="D24" s="22"/>
      <c r="E24" s="70"/>
      <c r="F24" s="22"/>
    </row>
    <row r="25" spans="1:6">
      <c r="A25" s="22"/>
      <c r="B25" s="22"/>
      <c r="C25" s="22"/>
      <c r="D25" s="22"/>
      <c r="E25" s="70"/>
      <c r="F25" s="22"/>
    </row>
    <row r="26" spans="1:6">
      <c r="A26" s="22"/>
      <c r="B26" s="22"/>
      <c r="C26" s="22"/>
      <c r="D26" s="22"/>
      <c r="E26" s="70"/>
      <c r="F26" s="22"/>
    </row>
    <row r="27" spans="1:6">
      <c r="A27" s="22"/>
      <c r="B27" s="22"/>
      <c r="C27" s="22"/>
      <c r="D27" s="22"/>
      <c r="E27" s="70"/>
      <c r="F27" s="22"/>
    </row>
    <row r="28" spans="1:6">
      <c r="A28" s="22"/>
      <c r="B28" s="22"/>
      <c r="C28" s="22"/>
      <c r="D28" s="22"/>
      <c r="E28" s="70"/>
      <c r="F28" s="22"/>
    </row>
    <row r="29" spans="1:6">
      <c r="A29" s="22"/>
      <c r="B29" s="22"/>
      <c r="C29" s="22"/>
      <c r="D29" s="22"/>
      <c r="E29" s="70"/>
      <c r="F29" s="22"/>
    </row>
    <row r="30" spans="1:6">
      <c r="A30" s="22"/>
      <c r="B30" s="22"/>
      <c r="C30" s="22"/>
      <c r="D30" s="22"/>
      <c r="E30" s="70"/>
      <c r="F30" s="22"/>
    </row>
    <row r="31" spans="1:6">
      <c r="A31" s="22"/>
      <c r="B31" s="22"/>
      <c r="C31" s="22"/>
      <c r="D31" s="22"/>
      <c r="E31" s="70"/>
      <c r="F31" s="22"/>
    </row>
    <row r="32" spans="1:6">
      <c r="A32" s="22"/>
      <c r="B32" s="22"/>
      <c r="C32" s="22"/>
      <c r="D32" s="22"/>
      <c r="E32" s="70"/>
      <c r="F32" s="22"/>
    </row>
    <row r="33" spans="1:6">
      <c r="A33" s="22"/>
      <c r="B33" s="22"/>
      <c r="C33" s="22"/>
      <c r="D33" s="22"/>
      <c r="E33" s="70"/>
      <c r="F33" s="22"/>
    </row>
    <row r="34" spans="1:6">
      <c r="A34" s="22"/>
      <c r="B34" s="22"/>
      <c r="C34" s="22"/>
      <c r="D34" s="22"/>
      <c r="E34" s="70"/>
      <c r="F34" s="22"/>
    </row>
    <row r="35" spans="1:6">
      <c r="A35" s="22"/>
      <c r="B35" s="22"/>
      <c r="C35" s="22"/>
      <c r="D35" s="22"/>
      <c r="E35" s="70"/>
      <c r="F35" s="22"/>
    </row>
    <row r="36" spans="1:6">
      <c r="A36" s="22"/>
      <c r="B36" s="22"/>
      <c r="C36" s="22"/>
      <c r="D36" s="22"/>
      <c r="E36" s="70"/>
      <c r="F36" s="22"/>
    </row>
    <row r="37" spans="1:6">
      <c r="A37" s="22"/>
      <c r="B37" s="22"/>
      <c r="C37" s="22"/>
      <c r="D37" s="22"/>
      <c r="E37" s="70"/>
      <c r="F37" s="22"/>
    </row>
    <row r="38" spans="1:6">
      <c r="A38" s="22"/>
      <c r="B38" s="22"/>
      <c r="C38" s="22"/>
      <c r="D38" s="22"/>
      <c r="E38" s="70"/>
      <c r="F38" s="22"/>
    </row>
    <row r="39" spans="1:6">
      <c r="A39" s="22"/>
      <c r="B39" s="22"/>
      <c r="C39" s="22"/>
      <c r="D39" s="22"/>
      <c r="E39" s="70"/>
      <c r="F39" s="22"/>
    </row>
    <row r="40" spans="1:6">
      <c r="A40" s="22"/>
      <c r="B40" s="22"/>
      <c r="C40" s="22"/>
      <c r="D40" s="22"/>
      <c r="E40" s="70"/>
      <c r="F40" s="22"/>
    </row>
    <row r="41" spans="1:6">
      <c r="A41" s="22"/>
      <c r="B41" s="22"/>
      <c r="C41" s="22"/>
      <c r="D41" s="22"/>
      <c r="E41" s="70"/>
      <c r="F41" s="22"/>
    </row>
    <row r="42" spans="1:6">
      <c r="A42" s="22"/>
      <c r="B42" s="22"/>
      <c r="C42" s="22"/>
      <c r="D42" s="22"/>
      <c r="E42" s="70"/>
      <c r="F42" s="22"/>
    </row>
    <row r="43" spans="1:6">
      <c r="A43" s="22"/>
      <c r="B43" s="22"/>
      <c r="C43" s="22"/>
      <c r="D43" s="22"/>
      <c r="E43" s="70"/>
      <c r="F43" s="22"/>
    </row>
    <row r="44" spans="1:6">
      <c r="A44" s="22"/>
      <c r="B44" s="22"/>
      <c r="C44" s="22"/>
      <c r="D44" s="22"/>
      <c r="E44" s="70"/>
      <c r="F44" s="22"/>
    </row>
  </sheetData>
  <mergeCells count="7">
    <mergeCell ref="A2:A13"/>
    <mergeCell ref="A1:F1"/>
    <mergeCell ref="F6:F8"/>
    <mergeCell ref="F12:F13"/>
    <mergeCell ref="E2:F2"/>
    <mergeCell ref="E3:F3"/>
    <mergeCell ref="F4:F5"/>
  </mergeCells>
  <pageMargins left="0.51181102362204722" right="0.51181102362204722" top="0.78740157480314965" bottom="0.78740157480314965" header="0.31496062992125984" footer="0.31496062992125984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00"/>
  <sheetViews>
    <sheetView showGridLines="0" topLeftCell="B1" workbookViewId="0">
      <pane xSplit="4" ySplit="3" topLeftCell="F4" activePane="bottomRight" state="frozen"/>
      <selection pane="topRight" activeCell="F1" sqref="F1"/>
      <selection pane="bottomLeft" activeCell="B4" sqref="B4"/>
      <selection pane="bottomRight"/>
    </sheetView>
  </sheetViews>
  <sheetFormatPr defaultRowHeight="14.5"/>
  <cols>
    <col min="1" max="1" width="6.1796875" hidden="1" customWidth="1"/>
    <col min="2" max="2" width="13.54296875" style="30" customWidth="1"/>
    <col min="3" max="3" width="11.54296875" style="30" hidden="1" customWidth="1"/>
    <col min="4" max="4" width="10.54296875" style="30" customWidth="1"/>
    <col min="5" max="5" width="9.1796875" style="30"/>
    <col min="6" max="7" width="10.54296875" style="30" customWidth="1"/>
    <col min="8" max="8" width="10.1796875" style="103" customWidth="1"/>
    <col min="9" max="9" width="13.1796875" style="30" customWidth="1"/>
    <col min="10" max="10" width="10.81640625" style="30" customWidth="1"/>
    <col min="11" max="11" width="11" style="30" customWidth="1"/>
    <col min="12" max="12" width="13.81640625" style="30" customWidth="1"/>
    <col min="13" max="13" width="11" customWidth="1"/>
    <col min="15" max="16" width="9.453125" bestFit="1" customWidth="1"/>
    <col min="17" max="18" width="10.54296875" bestFit="1" customWidth="1"/>
  </cols>
  <sheetData>
    <row r="1" spans="1:24" ht="15" customHeight="1">
      <c r="A1" s="9"/>
      <c r="B1" s="174"/>
      <c r="C1" s="174"/>
      <c r="D1" s="350" t="str">
        <f>"Rundown Curve - "&amp;Instruções!C6</f>
        <v xml:space="preserve">Rundown Curve - </v>
      </c>
      <c r="E1" s="351"/>
      <c r="F1" s="351"/>
      <c r="G1" s="351"/>
      <c r="H1" s="351"/>
      <c r="I1" s="351"/>
      <c r="J1" s="351"/>
      <c r="K1" s="351"/>
      <c r="L1" s="352"/>
    </row>
    <row r="2" spans="1:24" ht="15" customHeight="1">
      <c r="A2" s="9"/>
      <c r="B2" s="355" t="s">
        <v>102</v>
      </c>
      <c r="C2" s="174"/>
      <c r="D2" s="353" t="s">
        <v>73</v>
      </c>
      <c r="E2" s="353"/>
      <c r="F2" s="350" t="str">
        <f>"Weekly Production - "&amp;Instruções!C11</f>
        <v xml:space="preserve">Weekly Production - </v>
      </c>
      <c r="G2" s="351"/>
      <c r="H2" s="351"/>
      <c r="I2" s="352"/>
      <c r="J2" s="350" t="str">
        <f>"Remaining Balance - "&amp;Instruções!C11</f>
        <v xml:space="preserve">Remaining Balance - </v>
      </c>
      <c r="K2" s="351"/>
      <c r="L2" s="351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4" ht="28">
      <c r="A3" s="9"/>
      <c r="B3" s="356"/>
      <c r="C3" s="174"/>
      <c r="D3" s="354"/>
      <c r="E3" s="353"/>
      <c r="F3" s="175" t="s">
        <v>80</v>
      </c>
      <c r="G3" s="175" t="s">
        <v>81</v>
      </c>
      <c r="H3" s="175" t="s">
        <v>82</v>
      </c>
      <c r="I3" s="175" t="s">
        <v>103</v>
      </c>
      <c r="J3" s="175" t="s">
        <v>80</v>
      </c>
      <c r="K3" s="175" t="s">
        <v>81</v>
      </c>
      <c r="L3" s="175" t="s">
        <v>82</v>
      </c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</row>
    <row r="4" spans="1:24">
      <c r="A4" s="11" t="str">
        <f>E4</f>
        <v>W1</v>
      </c>
      <c r="B4" s="99">
        <f>Instruções!C8</f>
        <v>0</v>
      </c>
      <c r="C4" s="100" t="str">
        <f>IFERROR(IF((IF(MONTH(B4)=1,"Jan",IF(MONTH(B4)=2,"Fev",IF(MONTH(B4)=3,"Mar",IF(MONTH(B4)=4,"Abr",IF(MONTH(B4)=5,"Maio",IF(MONTH(B4)=6,"Jun",IF(MONTH(B4)=7,"Jul",IF(MONTH(B4)=8,"Ago",IF(MONTH(B4)=9,"Set",IF(MONTH(B4)=10,"Out",IF(MONTH(B4)=11,"Nov","Dez")))))))))))
&amp;  -YEAR(B4))="Jan-1900","",
IF(MONTH(B4)=1,"Jan",IF(MONTH(B4)=2,"Fev",IF(MONTH(B4)=3,"Mar",IF(MONTH(B4)=4,"Abr",IF(MONTH(B4)=5,"Maio",IF(MONTH(B4)=6,"Jun",IF(MONTH(B4)=7,"Jul",IF(MONTH(B4)=8,"Ago",IF(MONTH(B4)=9,"Set",IF(MONTH(B4)=10,"Out",IF(MONTH(B4)=11,"Nov","Dez")))))))))))
&amp;  -YEAR(B4)),"")</f>
        <v/>
      </c>
      <c r="D4" s="101" t="str">
        <f>C4</f>
        <v/>
      </c>
      <c r="E4" s="100" t="str">
        <f>IF(B4="","",IF(Instruções!C10="","W1",Instruções!C10))</f>
        <v>W1</v>
      </c>
      <c r="F4" s="1"/>
      <c r="G4" s="1"/>
      <c r="H4" s="1"/>
      <c r="I4" s="12">
        <f>G4</f>
        <v>0</v>
      </c>
      <c r="J4" s="12">
        <f>IF(B4="",#N/A,SUM(F:F)-F4)</f>
        <v>0</v>
      </c>
      <c r="K4" s="12" t="e">
        <f>IF(G4&lt;&gt;"",SUM(F4:F300)-G4,#N/A)</f>
        <v>#N/A</v>
      </c>
      <c r="L4" s="20" t="e">
        <f t="shared" ref="L4:L42" si="0">IF(H4="",#N/A,IF(H3="",K3-H4,L3-H4))</f>
        <v>#N/A</v>
      </c>
      <c r="N4" s="227"/>
    </row>
    <row r="5" spans="1:24">
      <c r="A5" s="11" t="str">
        <f t="shared" ref="A5:A68" si="1">E5</f>
        <v/>
      </c>
      <c r="B5" s="99" t="str">
        <f>IFERROR(IF((B4+7)&lt;=Instruções!$C$9,Rundown!B4+7,IF((B4+7-Instruções!$C$9)&lt;7,B4+7,"")),"")</f>
        <v/>
      </c>
      <c r="C5" s="100" t="str">
        <f t="shared" ref="C5:C51" si="2">IFERROR(IF((IF(MONTH(B5)=1,"Jan",IF(MONTH(B5)=2,"Fev",IF(MONTH(B5)=3,"Mar",IF(MONTH(B5)=4,"Abr",IF(MONTH(B5)=5,"Maio",IF(MONTH(B5)=6,"Jun",IF(MONTH(B5)=7,"Jul",IF(MONTH(B5)=8,"Ago",IF(MONTH(B5)=9,"Set",IF(MONTH(B5)=10,"Out",IF(MONTH(B5)=11,"Nov","Dez")))))))))))
&amp;-YEAR(B5))="Jan-1900","",
IF(MONTH(B5)=1,"Jan",IF(MONTH(B5)=2,"Fev",IF(MONTH(B5)=3,"Mar",IF(MONTH(B5)=4,"Abr",IF(MONTH(B5)=5,"Maio",IF(MONTH(B5)=6,"Jun",IF(MONTH(B5)=7,"Jul",IF(MONTH(B5)=8,"Ago",IF(MONTH(B5)=9,"Set",IF(MONTH(B5)=10,"Out",IF(MONTH(B5)=11,"Nov","Dez")))))))))))
&amp;-YEAR(B5)),"")</f>
        <v/>
      </c>
      <c r="D5" s="102" t="str">
        <f>IF(C5=C4,"",C5)</f>
        <v/>
      </c>
      <c r="E5" s="100" t="str">
        <f>IF(B5="","","S"&amp;((MID(E4,2,100)+1)))</f>
        <v/>
      </c>
      <c r="F5" s="1"/>
      <c r="G5" s="1"/>
      <c r="H5" s="1"/>
      <c r="I5" s="12" t="e">
        <f>IF(B5="",#N/A,I4+G5)</f>
        <v>#N/A</v>
      </c>
      <c r="J5" s="12" t="e">
        <f>IF(B5="",#N/A,J4-F5)</f>
        <v>#N/A</v>
      </c>
      <c r="K5" s="12" t="e">
        <f>IF(G5&lt;&gt;"",K4-G5,#N/A)</f>
        <v>#N/A</v>
      </c>
      <c r="L5" s="20" t="e">
        <f t="shared" si="0"/>
        <v>#N/A</v>
      </c>
      <c r="N5" s="227"/>
    </row>
    <row r="6" spans="1:24">
      <c r="A6" s="11" t="str">
        <f t="shared" si="1"/>
        <v/>
      </c>
      <c r="B6" s="99" t="str">
        <f>IFERROR(IF((B5+7)&lt;=Instruções!$C$9,Rundown!B5+7,IF((B5+7-Instruções!$C$9)&lt;7,B5+7,"")),"")</f>
        <v/>
      </c>
      <c r="C6" s="100" t="str">
        <f t="shared" si="2"/>
        <v/>
      </c>
      <c r="D6" s="102" t="str">
        <f t="shared" ref="D6:D51" si="3">IF(C6=C5,"",C6)</f>
        <v/>
      </c>
      <c r="E6" s="100" t="str">
        <f t="shared" ref="E6:E51" si="4">IF(B6="","","S"&amp;((MID(E5,2,100)+1)))</f>
        <v/>
      </c>
      <c r="F6" s="1"/>
      <c r="G6" s="1"/>
      <c r="H6" s="1"/>
      <c r="I6" s="12" t="e">
        <f>IF(B6="",#N/A,I5+G6)</f>
        <v>#N/A</v>
      </c>
      <c r="J6" s="12" t="e">
        <f t="shared" ref="J6:J69" si="5">IF(B6="",#N/A,J5-F6)</f>
        <v>#N/A</v>
      </c>
      <c r="K6" s="12" t="e">
        <f t="shared" ref="K6:K69" si="6">IF(G6&lt;&gt;"",K5-G6,#N/A)</f>
        <v>#N/A</v>
      </c>
      <c r="L6" s="20" t="e">
        <f t="shared" si="0"/>
        <v>#N/A</v>
      </c>
      <c r="N6" s="227"/>
    </row>
    <row r="7" spans="1:24">
      <c r="A7" s="11" t="str">
        <f t="shared" si="1"/>
        <v/>
      </c>
      <c r="B7" s="99" t="str">
        <f>IFERROR(IF((B6+7)&lt;=Instruções!$C$9,Rundown!B6+7,IF((B6+7-Instruções!$C$9)&lt;7,B6+7,"")),"")</f>
        <v/>
      </c>
      <c r="C7" s="100" t="str">
        <f t="shared" si="2"/>
        <v/>
      </c>
      <c r="D7" s="102" t="str">
        <f t="shared" si="3"/>
        <v/>
      </c>
      <c r="E7" s="100" t="str">
        <f t="shared" si="4"/>
        <v/>
      </c>
      <c r="F7" s="1"/>
      <c r="G7" s="1"/>
      <c r="H7" s="1"/>
      <c r="I7" s="12" t="e">
        <f>IF(B7="",#N/A,I6+G7)</f>
        <v>#N/A</v>
      </c>
      <c r="J7" s="12" t="e">
        <f t="shared" si="5"/>
        <v>#N/A</v>
      </c>
      <c r="K7" s="12" t="e">
        <f t="shared" si="6"/>
        <v>#N/A</v>
      </c>
      <c r="L7" s="20" t="e">
        <f t="shared" si="0"/>
        <v>#N/A</v>
      </c>
      <c r="N7" s="227"/>
    </row>
    <row r="8" spans="1:24">
      <c r="A8" s="11" t="str">
        <f t="shared" si="1"/>
        <v/>
      </c>
      <c r="B8" s="99" t="str">
        <f>IFERROR(IF((B7+7)&lt;=Instruções!$C$9,Rundown!B7+7,IF((B7+7-Instruções!$C$9)&lt;7,B7+7,"")),"")</f>
        <v/>
      </c>
      <c r="C8" s="100" t="str">
        <f t="shared" si="2"/>
        <v/>
      </c>
      <c r="D8" s="102" t="str">
        <f t="shared" si="3"/>
        <v/>
      </c>
      <c r="E8" s="100" t="str">
        <f t="shared" si="4"/>
        <v/>
      </c>
      <c r="F8" s="1"/>
      <c r="G8" s="1"/>
      <c r="H8" s="1"/>
      <c r="I8" s="12" t="e">
        <f t="shared" ref="I8:I69" si="7">IF(B8="",#N/A,I7+G8)</f>
        <v>#N/A</v>
      </c>
      <c r="J8" s="12" t="e">
        <f t="shared" si="5"/>
        <v>#N/A</v>
      </c>
      <c r="K8" s="12" t="e">
        <f t="shared" si="6"/>
        <v>#N/A</v>
      </c>
      <c r="L8" s="20" t="e">
        <f t="shared" si="0"/>
        <v>#N/A</v>
      </c>
      <c r="N8" s="227"/>
    </row>
    <row r="9" spans="1:24">
      <c r="A9" s="11" t="str">
        <f t="shared" si="1"/>
        <v/>
      </c>
      <c r="B9" s="99" t="str">
        <f>IFERROR(IF((B8+7)&lt;=Instruções!$C$9,Rundown!B8+7,IF((B8+7-Instruções!$C$9)&lt;7,B8+7,"")),"")</f>
        <v/>
      </c>
      <c r="C9" s="100" t="str">
        <f t="shared" si="2"/>
        <v/>
      </c>
      <c r="D9" s="102" t="str">
        <f t="shared" si="3"/>
        <v/>
      </c>
      <c r="E9" s="100" t="str">
        <f t="shared" si="4"/>
        <v/>
      </c>
      <c r="F9" s="1"/>
      <c r="G9" s="1"/>
      <c r="H9" s="1"/>
      <c r="I9" s="12" t="e">
        <f t="shared" si="7"/>
        <v>#N/A</v>
      </c>
      <c r="J9" s="12" t="e">
        <f t="shared" si="5"/>
        <v>#N/A</v>
      </c>
      <c r="K9" s="12" t="e">
        <f t="shared" si="6"/>
        <v>#N/A</v>
      </c>
      <c r="L9" s="20" t="e">
        <f t="shared" si="0"/>
        <v>#N/A</v>
      </c>
      <c r="N9" s="227"/>
    </row>
    <row r="10" spans="1:24">
      <c r="A10" s="11" t="str">
        <f t="shared" si="1"/>
        <v/>
      </c>
      <c r="B10" s="99" t="str">
        <f>IFERROR(IF((B9+7)&lt;=Instruções!$C$9,Rundown!B9+7,IF((B9+7-Instruções!$C$9)&lt;7,B9+7,"")),"")</f>
        <v/>
      </c>
      <c r="C10" s="100" t="str">
        <f t="shared" si="2"/>
        <v/>
      </c>
      <c r="D10" s="102" t="str">
        <f t="shared" si="3"/>
        <v/>
      </c>
      <c r="E10" s="100" t="str">
        <f t="shared" si="4"/>
        <v/>
      </c>
      <c r="F10" s="1"/>
      <c r="G10" s="1"/>
      <c r="H10" s="1"/>
      <c r="I10" s="12" t="e">
        <f t="shared" si="7"/>
        <v>#N/A</v>
      </c>
      <c r="J10" s="12" t="e">
        <f t="shared" si="5"/>
        <v>#N/A</v>
      </c>
      <c r="K10" s="12" t="e">
        <f t="shared" si="6"/>
        <v>#N/A</v>
      </c>
      <c r="L10" s="20" t="e">
        <f t="shared" si="0"/>
        <v>#N/A</v>
      </c>
      <c r="N10" s="227"/>
    </row>
    <row r="11" spans="1:24">
      <c r="A11" s="11" t="str">
        <f t="shared" si="1"/>
        <v/>
      </c>
      <c r="B11" s="99" t="str">
        <f>IFERROR(IF((B10+7)&lt;=Instruções!$C$9,Rundown!B10+7,IF((B10+7-Instruções!$C$9)&lt;7,B10+7,"")),"")</f>
        <v/>
      </c>
      <c r="C11" s="100" t="str">
        <f t="shared" si="2"/>
        <v/>
      </c>
      <c r="D11" s="102" t="str">
        <f t="shared" si="3"/>
        <v/>
      </c>
      <c r="E11" s="100" t="str">
        <f t="shared" si="4"/>
        <v/>
      </c>
      <c r="F11" s="1"/>
      <c r="G11" s="1"/>
      <c r="H11" s="1"/>
      <c r="I11" s="12" t="e">
        <f t="shared" si="7"/>
        <v>#N/A</v>
      </c>
      <c r="J11" s="12" t="e">
        <f t="shared" si="5"/>
        <v>#N/A</v>
      </c>
      <c r="K11" s="12" t="e">
        <f t="shared" si="6"/>
        <v>#N/A</v>
      </c>
      <c r="L11" s="20" t="e">
        <f t="shared" si="0"/>
        <v>#N/A</v>
      </c>
      <c r="N11" s="227"/>
    </row>
    <row r="12" spans="1:24">
      <c r="A12" s="11" t="str">
        <f t="shared" si="1"/>
        <v/>
      </c>
      <c r="B12" s="99" t="str">
        <f>IFERROR(IF((B11+7)&lt;=Instruções!$C$9,Rundown!B11+7,IF((B11+7-Instruções!$C$9)&lt;7,B11+7,"")),"")</f>
        <v/>
      </c>
      <c r="C12" s="100" t="str">
        <f t="shared" si="2"/>
        <v/>
      </c>
      <c r="D12" s="102" t="str">
        <f t="shared" si="3"/>
        <v/>
      </c>
      <c r="E12" s="100" t="str">
        <f t="shared" si="4"/>
        <v/>
      </c>
      <c r="F12" s="1"/>
      <c r="G12" s="1"/>
      <c r="H12" s="1"/>
      <c r="I12" s="12" t="e">
        <f t="shared" si="7"/>
        <v>#N/A</v>
      </c>
      <c r="J12" s="12" t="e">
        <f t="shared" si="5"/>
        <v>#N/A</v>
      </c>
      <c r="K12" s="12" t="e">
        <f t="shared" si="6"/>
        <v>#N/A</v>
      </c>
      <c r="L12" s="20" t="e">
        <f t="shared" si="0"/>
        <v>#N/A</v>
      </c>
      <c r="N12" s="227"/>
    </row>
    <row r="13" spans="1:24">
      <c r="A13" s="11" t="str">
        <f t="shared" si="1"/>
        <v/>
      </c>
      <c r="B13" s="99" t="str">
        <f>IFERROR(IF((B12+7)&lt;=Instruções!$C$9,Rundown!B12+7,IF((B12+7-Instruções!$C$9)&lt;7,B12+7,"")),"")</f>
        <v/>
      </c>
      <c r="C13" s="100" t="str">
        <f t="shared" si="2"/>
        <v/>
      </c>
      <c r="D13" s="102" t="str">
        <f t="shared" si="3"/>
        <v/>
      </c>
      <c r="E13" s="100" t="str">
        <f t="shared" si="4"/>
        <v/>
      </c>
      <c r="F13" s="1"/>
      <c r="G13" s="1"/>
      <c r="H13" s="1"/>
      <c r="I13" s="12" t="e">
        <f t="shared" si="7"/>
        <v>#N/A</v>
      </c>
      <c r="J13" s="12" t="e">
        <f t="shared" si="5"/>
        <v>#N/A</v>
      </c>
      <c r="K13" s="12" t="e">
        <f t="shared" si="6"/>
        <v>#N/A</v>
      </c>
      <c r="L13" s="20" t="e">
        <f t="shared" si="0"/>
        <v>#N/A</v>
      </c>
      <c r="N13" s="227"/>
    </row>
    <row r="14" spans="1:24">
      <c r="A14" s="11" t="str">
        <f t="shared" si="1"/>
        <v/>
      </c>
      <c r="B14" s="99" t="str">
        <f>IFERROR(IF((B13+7)&lt;=Instruções!$C$9,Rundown!B13+7,IF((B13+7-Instruções!$C$9)&lt;7,B13+7,"")),"")</f>
        <v/>
      </c>
      <c r="C14" s="100" t="str">
        <f t="shared" si="2"/>
        <v/>
      </c>
      <c r="D14" s="102" t="str">
        <f t="shared" si="3"/>
        <v/>
      </c>
      <c r="E14" s="100" t="str">
        <f t="shared" si="4"/>
        <v/>
      </c>
      <c r="F14" s="1"/>
      <c r="G14" s="1"/>
      <c r="H14" s="1"/>
      <c r="I14" s="12" t="e">
        <f t="shared" si="7"/>
        <v>#N/A</v>
      </c>
      <c r="J14" s="12" t="e">
        <f t="shared" si="5"/>
        <v>#N/A</v>
      </c>
      <c r="K14" s="12" t="e">
        <f t="shared" si="6"/>
        <v>#N/A</v>
      </c>
      <c r="L14" s="20" t="e">
        <f t="shared" si="0"/>
        <v>#N/A</v>
      </c>
      <c r="N14" s="227"/>
    </row>
    <row r="15" spans="1:24">
      <c r="A15" s="11" t="str">
        <f t="shared" si="1"/>
        <v/>
      </c>
      <c r="B15" s="99" t="str">
        <f>IFERROR(IF((B14+7)&lt;=Instruções!$C$9,Rundown!B14+7,IF((B14+7-Instruções!$C$9)&lt;7,B14+7,"")),"")</f>
        <v/>
      </c>
      <c r="C15" s="100" t="str">
        <f t="shared" si="2"/>
        <v/>
      </c>
      <c r="D15" s="102" t="str">
        <f t="shared" si="3"/>
        <v/>
      </c>
      <c r="E15" s="100" t="str">
        <f t="shared" si="4"/>
        <v/>
      </c>
      <c r="F15" s="1"/>
      <c r="G15" s="1"/>
      <c r="H15" s="1"/>
      <c r="I15" s="12" t="e">
        <f t="shared" si="7"/>
        <v>#N/A</v>
      </c>
      <c r="J15" s="12" t="e">
        <f t="shared" si="5"/>
        <v>#N/A</v>
      </c>
      <c r="K15" s="12" t="e">
        <f t="shared" si="6"/>
        <v>#N/A</v>
      </c>
      <c r="L15" s="20" t="e">
        <f t="shared" si="0"/>
        <v>#N/A</v>
      </c>
      <c r="N15" s="227"/>
    </row>
    <row r="16" spans="1:24">
      <c r="A16" s="11" t="str">
        <f t="shared" si="1"/>
        <v/>
      </c>
      <c r="B16" s="99" t="str">
        <f>IFERROR(IF((B15+7)&lt;=Instruções!$C$9,Rundown!B15+7,IF((B15+7-Instruções!$C$9)&lt;7,B15+7,"")),"")</f>
        <v/>
      </c>
      <c r="C16" s="100" t="str">
        <f t="shared" si="2"/>
        <v/>
      </c>
      <c r="D16" s="102" t="str">
        <f t="shared" si="3"/>
        <v/>
      </c>
      <c r="E16" s="100" t="str">
        <f t="shared" si="4"/>
        <v/>
      </c>
      <c r="F16" s="1"/>
      <c r="G16" s="1"/>
      <c r="H16" s="1"/>
      <c r="I16" s="12" t="e">
        <f t="shared" si="7"/>
        <v>#N/A</v>
      </c>
      <c r="J16" s="12" t="e">
        <f t="shared" si="5"/>
        <v>#N/A</v>
      </c>
      <c r="K16" s="12" t="e">
        <f t="shared" si="6"/>
        <v>#N/A</v>
      </c>
      <c r="L16" s="20" t="e">
        <f t="shared" si="0"/>
        <v>#N/A</v>
      </c>
      <c r="N16" s="227"/>
    </row>
    <row r="17" spans="1:19">
      <c r="A17" s="11" t="str">
        <f t="shared" si="1"/>
        <v/>
      </c>
      <c r="B17" s="99" t="str">
        <f>IFERROR(IF((B16+7)&lt;=Instruções!$C$9,Rundown!B16+7,IF((B16+7-Instruções!$C$9)&lt;7,B16+7,"")),"")</f>
        <v/>
      </c>
      <c r="C17" s="100" t="str">
        <f t="shared" si="2"/>
        <v/>
      </c>
      <c r="D17" s="102" t="str">
        <f t="shared" si="3"/>
        <v/>
      </c>
      <c r="E17" s="100" t="str">
        <f t="shared" si="4"/>
        <v/>
      </c>
      <c r="F17" s="1"/>
      <c r="G17" s="1"/>
      <c r="H17" s="1"/>
      <c r="I17" s="12" t="e">
        <f t="shared" si="7"/>
        <v>#N/A</v>
      </c>
      <c r="J17" s="12" t="e">
        <f t="shared" si="5"/>
        <v>#N/A</v>
      </c>
      <c r="K17" s="12" t="e">
        <f t="shared" si="6"/>
        <v>#N/A</v>
      </c>
      <c r="L17" s="20" t="e">
        <f t="shared" si="0"/>
        <v>#N/A</v>
      </c>
      <c r="N17" s="227"/>
    </row>
    <row r="18" spans="1:19">
      <c r="A18" s="11" t="str">
        <f t="shared" si="1"/>
        <v/>
      </c>
      <c r="B18" s="99" t="str">
        <f>IFERROR(IF((B17+7)&lt;=Instruções!$C$9,Rundown!B17+7,IF((B17+7-Instruções!$C$9)&lt;7,B17+7,"")),"")</f>
        <v/>
      </c>
      <c r="C18" s="100" t="str">
        <f t="shared" si="2"/>
        <v/>
      </c>
      <c r="D18" s="102" t="str">
        <f t="shared" si="3"/>
        <v/>
      </c>
      <c r="E18" s="100" t="str">
        <f t="shared" si="4"/>
        <v/>
      </c>
      <c r="F18" s="1"/>
      <c r="G18" s="1"/>
      <c r="H18" s="1"/>
      <c r="I18" s="12" t="e">
        <f t="shared" si="7"/>
        <v>#N/A</v>
      </c>
      <c r="J18" s="12" t="e">
        <f t="shared" si="5"/>
        <v>#N/A</v>
      </c>
      <c r="K18" s="12" t="e">
        <f t="shared" si="6"/>
        <v>#N/A</v>
      </c>
      <c r="L18" s="20" t="e">
        <f>IF(H18="",#N/A,IF(H17="",K17-H18,L17-H18))</f>
        <v>#N/A</v>
      </c>
      <c r="N18" s="227"/>
    </row>
    <row r="19" spans="1:19">
      <c r="A19" s="11" t="str">
        <f t="shared" si="1"/>
        <v/>
      </c>
      <c r="B19" s="99" t="str">
        <f>IFERROR(IF((B18+7)&lt;=Instruções!$C$9,Rundown!B18+7,IF((B18+7-Instruções!$C$9)&lt;7,B18+7,"")),"")</f>
        <v/>
      </c>
      <c r="C19" s="100" t="str">
        <f t="shared" si="2"/>
        <v/>
      </c>
      <c r="D19" s="102" t="str">
        <f t="shared" si="3"/>
        <v/>
      </c>
      <c r="E19" s="100" t="str">
        <f t="shared" si="4"/>
        <v/>
      </c>
      <c r="F19" s="1"/>
      <c r="G19" s="1"/>
      <c r="H19" s="1"/>
      <c r="I19" s="12" t="e">
        <f t="shared" si="7"/>
        <v>#N/A</v>
      </c>
      <c r="J19" s="12" t="e">
        <f t="shared" si="5"/>
        <v>#N/A</v>
      </c>
      <c r="K19" s="12" t="e">
        <f t="shared" si="6"/>
        <v>#N/A</v>
      </c>
      <c r="L19" s="20" t="e">
        <f t="shared" si="0"/>
        <v>#N/A</v>
      </c>
      <c r="N19" s="227"/>
    </row>
    <row r="20" spans="1:19">
      <c r="A20" s="11" t="str">
        <f t="shared" si="1"/>
        <v/>
      </c>
      <c r="B20" s="99" t="str">
        <f>IFERROR(IF((B19+7)&lt;=Instruções!$C$9,Rundown!B19+7,IF((B19+7-Instruções!$C$9)&lt;7,B19+7,"")),"")</f>
        <v/>
      </c>
      <c r="C20" s="100" t="str">
        <f t="shared" si="2"/>
        <v/>
      </c>
      <c r="D20" s="102" t="str">
        <f t="shared" si="3"/>
        <v/>
      </c>
      <c r="E20" s="100" t="str">
        <f t="shared" si="4"/>
        <v/>
      </c>
      <c r="F20" s="1"/>
      <c r="G20" s="1"/>
      <c r="H20" s="1"/>
      <c r="I20" s="12" t="e">
        <f t="shared" si="7"/>
        <v>#N/A</v>
      </c>
      <c r="J20" s="12" t="e">
        <f t="shared" si="5"/>
        <v>#N/A</v>
      </c>
      <c r="K20" s="12" t="e">
        <f t="shared" si="6"/>
        <v>#N/A</v>
      </c>
      <c r="L20" s="20" t="e">
        <f t="shared" si="0"/>
        <v>#N/A</v>
      </c>
      <c r="N20" s="227"/>
    </row>
    <row r="21" spans="1:19">
      <c r="A21" s="11" t="str">
        <f t="shared" si="1"/>
        <v/>
      </c>
      <c r="B21" s="99" t="str">
        <f>IFERROR(IF((B20+7)&lt;=Instruções!$C$9,Rundown!B20+7,IF((B20+7-Instruções!$C$9)&lt;7,B20+7,"")),"")</f>
        <v/>
      </c>
      <c r="C21" s="100" t="str">
        <f t="shared" si="2"/>
        <v/>
      </c>
      <c r="D21" s="102" t="str">
        <f t="shared" si="3"/>
        <v/>
      </c>
      <c r="E21" s="100" t="str">
        <f t="shared" si="4"/>
        <v/>
      </c>
      <c r="F21" s="1"/>
      <c r="G21" s="1"/>
      <c r="H21" s="1"/>
      <c r="I21" s="12" t="e">
        <f t="shared" si="7"/>
        <v>#N/A</v>
      </c>
      <c r="J21" s="12" t="e">
        <f t="shared" si="5"/>
        <v>#N/A</v>
      </c>
      <c r="K21" s="12" t="e">
        <f t="shared" si="6"/>
        <v>#N/A</v>
      </c>
      <c r="L21" s="20" t="e">
        <f t="shared" si="0"/>
        <v>#N/A</v>
      </c>
      <c r="N21" s="227"/>
    </row>
    <row r="22" spans="1:19">
      <c r="A22" s="11" t="str">
        <f t="shared" si="1"/>
        <v/>
      </c>
      <c r="B22" s="99" t="str">
        <f>IFERROR(IF((B21+7)&lt;=Instruções!$C$9,Rundown!B21+7,IF((B21+7-Instruções!$C$9)&lt;7,B21+7,"")),"")</f>
        <v/>
      </c>
      <c r="C22" s="100" t="str">
        <f t="shared" si="2"/>
        <v/>
      </c>
      <c r="D22" s="102" t="str">
        <f t="shared" si="3"/>
        <v/>
      </c>
      <c r="E22" s="100" t="str">
        <f t="shared" si="4"/>
        <v/>
      </c>
      <c r="F22" s="1"/>
      <c r="G22" s="1"/>
      <c r="H22" s="1"/>
      <c r="I22" s="12" t="e">
        <f t="shared" si="7"/>
        <v>#N/A</v>
      </c>
      <c r="J22" s="12" t="e">
        <f t="shared" si="5"/>
        <v>#N/A</v>
      </c>
      <c r="K22" s="12" t="e">
        <f t="shared" si="6"/>
        <v>#N/A</v>
      </c>
      <c r="L22" s="20" t="e">
        <f t="shared" si="0"/>
        <v>#N/A</v>
      </c>
      <c r="N22" s="227"/>
    </row>
    <row r="23" spans="1:19" ht="15" customHeight="1">
      <c r="A23" s="11" t="str">
        <f t="shared" si="1"/>
        <v/>
      </c>
      <c r="B23" s="99" t="str">
        <f>IFERROR(IF((B22+7)&lt;=Instruções!$C$9,Rundown!B22+7,IF((B22+7-Instruções!$C$9)&lt;7,B22+7,"")),"")</f>
        <v/>
      </c>
      <c r="C23" s="100" t="str">
        <f t="shared" si="2"/>
        <v/>
      </c>
      <c r="D23" s="102" t="str">
        <f t="shared" si="3"/>
        <v/>
      </c>
      <c r="E23" s="100" t="str">
        <f t="shared" si="4"/>
        <v/>
      </c>
      <c r="F23" s="1"/>
      <c r="G23" s="1"/>
      <c r="H23" s="1"/>
      <c r="I23" s="12" t="e">
        <f t="shared" si="7"/>
        <v>#N/A</v>
      </c>
      <c r="J23" s="12" t="e">
        <f t="shared" si="5"/>
        <v>#N/A</v>
      </c>
      <c r="K23" s="12" t="e">
        <f t="shared" si="6"/>
        <v>#N/A</v>
      </c>
      <c r="L23" s="20" t="e">
        <f t="shared" si="0"/>
        <v>#N/A</v>
      </c>
      <c r="N23" s="227"/>
    </row>
    <row r="24" spans="1:19">
      <c r="A24" s="11" t="str">
        <f t="shared" si="1"/>
        <v/>
      </c>
      <c r="B24" s="99" t="str">
        <f>IFERROR(IF((B23+7)&lt;=Instruções!$C$9,Rundown!B23+7,IF((B23+7-Instruções!$C$9)&lt;7,B23+7,"")),"")</f>
        <v/>
      </c>
      <c r="C24" s="100" t="str">
        <f t="shared" si="2"/>
        <v/>
      </c>
      <c r="D24" s="102" t="str">
        <f t="shared" si="3"/>
        <v/>
      </c>
      <c r="E24" s="100" t="str">
        <f t="shared" si="4"/>
        <v/>
      </c>
      <c r="F24" s="1"/>
      <c r="G24" s="1"/>
      <c r="H24" s="1"/>
      <c r="I24" s="12" t="e">
        <f t="shared" si="7"/>
        <v>#N/A</v>
      </c>
      <c r="J24" s="12" t="e">
        <f t="shared" si="5"/>
        <v>#N/A</v>
      </c>
      <c r="K24" s="12" t="e">
        <f t="shared" si="6"/>
        <v>#N/A</v>
      </c>
      <c r="L24" s="20" t="e">
        <f t="shared" si="0"/>
        <v>#N/A</v>
      </c>
      <c r="N24" s="227"/>
    </row>
    <row r="25" spans="1:19">
      <c r="A25" s="11" t="str">
        <f t="shared" si="1"/>
        <v/>
      </c>
      <c r="B25" s="99" t="str">
        <f>IFERROR(IF((B24+7)&lt;=Instruções!$C$9,Rundown!B24+7,IF((B24+7-Instruções!$C$9)&lt;7,B24+7,"")),"")</f>
        <v/>
      </c>
      <c r="C25" s="100" t="str">
        <f t="shared" si="2"/>
        <v/>
      </c>
      <c r="D25" s="102" t="str">
        <f t="shared" si="3"/>
        <v/>
      </c>
      <c r="E25" s="100" t="str">
        <f t="shared" si="4"/>
        <v/>
      </c>
      <c r="F25" s="1"/>
      <c r="G25" s="1"/>
      <c r="H25" s="1"/>
      <c r="I25" s="12" t="e">
        <f t="shared" si="7"/>
        <v>#N/A</v>
      </c>
      <c r="J25" s="12" t="e">
        <f t="shared" si="5"/>
        <v>#N/A</v>
      </c>
      <c r="K25" s="12" t="e">
        <f t="shared" si="6"/>
        <v>#N/A</v>
      </c>
      <c r="L25" s="20" t="e">
        <f t="shared" si="0"/>
        <v>#N/A</v>
      </c>
      <c r="N25" s="227"/>
    </row>
    <row r="26" spans="1:19">
      <c r="A26" s="11" t="str">
        <f t="shared" si="1"/>
        <v/>
      </c>
      <c r="B26" s="99" t="str">
        <f>IFERROR(IF((B25+7)&lt;=Instruções!$C$9,Rundown!B25+7,IF((B25+7-Instruções!$C$9)&lt;7,B25+7,"")),"")</f>
        <v/>
      </c>
      <c r="C26" s="100" t="str">
        <f t="shared" si="2"/>
        <v/>
      </c>
      <c r="D26" s="102" t="str">
        <f t="shared" si="3"/>
        <v/>
      </c>
      <c r="E26" s="100" t="str">
        <f t="shared" si="4"/>
        <v/>
      </c>
      <c r="F26" s="1"/>
      <c r="G26" s="1"/>
      <c r="H26" s="1"/>
      <c r="I26" s="12" t="e">
        <f t="shared" si="7"/>
        <v>#N/A</v>
      </c>
      <c r="J26" s="12" t="e">
        <f t="shared" si="5"/>
        <v>#N/A</v>
      </c>
      <c r="K26" s="12" t="e">
        <f t="shared" si="6"/>
        <v>#N/A</v>
      </c>
      <c r="L26" s="20" t="e">
        <f t="shared" si="0"/>
        <v>#N/A</v>
      </c>
      <c r="N26" s="227"/>
    </row>
    <row r="27" spans="1:19">
      <c r="A27" s="11" t="str">
        <f t="shared" si="1"/>
        <v/>
      </c>
      <c r="B27" s="99" t="str">
        <f>IFERROR(IF((B26+7)&lt;=Instruções!$C$9,Rundown!B26+7,IF((B26+7-Instruções!$C$9)&lt;7,B26+7,"")),"")</f>
        <v/>
      </c>
      <c r="C27" s="100" t="str">
        <f t="shared" si="2"/>
        <v/>
      </c>
      <c r="D27" s="102" t="str">
        <f t="shared" si="3"/>
        <v/>
      </c>
      <c r="E27" s="100" t="str">
        <f t="shared" si="4"/>
        <v/>
      </c>
      <c r="F27" s="1"/>
      <c r="G27" s="1"/>
      <c r="H27" s="1"/>
      <c r="I27" s="12" t="e">
        <f t="shared" si="7"/>
        <v>#N/A</v>
      </c>
      <c r="J27" s="12" t="e">
        <f t="shared" si="5"/>
        <v>#N/A</v>
      </c>
      <c r="K27" s="12" t="e">
        <f t="shared" si="6"/>
        <v>#N/A</v>
      </c>
      <c r="L27" s="20" t="e">
        <f t="shared" si="0"/>
        <v>#N/A</v>
      </c>
      <c r="N27" s="227"/>
    </row>
    <row r="28" spans="1:19">
      <c r="A28" s="11" t="str">
        <f t="shared" si="1"/>
        <v/>
      </c>
      <c r="B28" s="99" t="str">
        <f>IFERROR(IF((B27+7)&lt;=Instruções!$C$9,Rundown!B27+7,IF((B27+7-Instruções!$C$9)&lt;7,B27+7,"")),"")</f>
        <v/>
      </c>
      <c r="C28" s="100" t="str">
        <f t="shared" si="2"/>
        <v/>
      </c>
      <c r="D28" s="102" t="str">
        <f t="shared" si="3"/>
        <v/>
      </c>
      <c r="E28" s="100" t="str">
        <f t="shared" si="4"/>
        <v/>
      </c>
      <c r="F28" s="1"/>
      <c r="G28" s="1"/>
      <c r="H28" s="1"/>
      <c r="I28" s="12" t="e">
        <f t="shared" si="7"/>
        <v>#N/A</v>
      </c>
      <c r="J28" s="12" t="e">
        <f t="shared" si="5"/>
        <v>#N/A</v>
      </c>
      <c r="K28" s="12" t="e">
        <f t="shared" si="6"/>
        <v>#N/A</v>
      </c>
      <c r="L28" s="20" t="e">
        <f t="shared" si="0"/>
        <v>#N/A</v>
      </c>
      <c r="N28" s="227"/>
    </row>
    <row r="29" spans="1:19">
      <c r="A29" s="11" t="str">
        <f t="shared" si="1"/>
        <v/>
      </c>
      <c r="B29" s="99" t="str">
        <f>IFERROR(IF((B28+7)&lt;=Instruções!$C$9,Rundown!B28+7,IF((B28+7-Instruções!$C$9)&lt;7,B28+7,"")),"")</f>
        <v/>
      </c>
      <c r="C29" s="100" t="str">
        <f t="shared" si="2"/>
        <v/>
      </c>
      <c r="D29" s="102" t="str">
        <f t="shared" si="3"/>
        <v/>
      </c>
      <c r="E29" s="100" t="str">
        <f t="shared" si="4"/>
        <v/>
      </c>
      <c r="F29" s="1"/>
      <c r="G29" s="1"/>
      <c r="H29" s="1"/>
      <c r="I29" s="12" t="e">
        <f t="shared" si="7"/>
        <v>#N/A</v>
      </c>
      <c r="J29" s="12" t="e">
        <f t="shared" si="5"/>
        <v>#N/A</v>
      </c>
      <c r="K29" s="12" t="e">
        <f t="shared" si="6"/>
        <v>#N/A</v>
      </c>
      <c r="L29" s="20" t="e">
        <f t="shared" si="0"/>
        <v>#N/A</v>
      </c>
      <c r="N29" s="227"/>
    </row>
    <row r="30" spans="1:19">
      <c r="A30" s="11" t="str">
        <f t="shared" si="1"/>
        <v/>
      </c>
      <c r="B30" s="99" t="str">
        <f>IFERROR(IF((B29+7)&lt;=Instruções!$C$9,Rundown!B29+7,IF((B29+7-Instruções!$C$9)&lt;7,B29+7,"")),"")</f>
        <v/>
      </c>
      <c r="C30" s="100" t="str">
        <f t="shared" si="2"/>
        <v/>
      </c>
      <c r="D30" s="102" t="str">
        <f t="shared" si="3"/>
        <v/>
      </c>
      <c r="E30" s="100" t="str">
        <f t="shared" si="4"/>
        <v/>
      </c>
      <c r="F30" s="1"/>
      <c r="G30" s="1"/>
      <c r="H30" s="1"/>
      <c r="I30" s="12" t="e">
        <f t="shared" si="7"/>
        <v>#N/A</v>
      </c>
      <c r="J30" s="12" t="e">
        <f t="shared" si="5"/>
        <v>#N/A</v>
      </c>
      <c r="K30" s="12" t="e">
        <f t="shared" si="6"/>
        <v>#N/A</v>
      </c>
      <c r="L30" s="20" t="e">
        <f t="shared" si="0"/>
        <v>#N/A</v>
      </c>
      <c r="N30" s="227"/>
    </row>
    <row r="31" spans="1:19">
      <c r="A31" s="11" t="str">
        <f t="shared" si="1"/>
        <v/>
      </c>
      <c r="B31" s="99" t="str">
        <f>IFERROR(IF((B30+7)&lt;=Instruções!$C$9,Rundown!B30+7,IF((B30+7-Instruções!$C$9)&lt;7,B30+7,"")),"")</f>
        <v/>
      </c>
      <c r="C31" s="100" t="str">
        <f t="shared" si="2"/>
        <v/>
      </c>
      <c r="D31" s="102" t="str">
        <f t="shared" si="3"/>
        <v/>
      </c>
      <c r="E31" s="100" t="str">
        <f t="shared" si="4"/>
        <v/>
      </c>
      <c r="F31" s="1"/>
      <c r="G31" s="1"/>
      <c r="H31" s="1"/>
      <c r="I31" s="12" t="e">
        <f t="shared" si="7"/>
        <v>#N/A</v>
      </c>
      <c r="J31" s="12" t="e">
        <f t="shared" si="5"/>
        <v>#N/A</v>
      </c>
      <c r="K31" s="12" t="e">
        <f t="shared" si="6"/>
        <v>#N/A</v>
      </c>
      <c r="L31" s="20" t="e">
        <f t="shared" si="0"/>
        <v>#N/A</v>
      </c>
      <c r="N31" s="227"/>
      <c r="O31" s="10"/>
      <c r="P31" s="10"/>
      <c r="Q31" s="10"/>
      <c r="R31" s="10"/>
      <c r="S31" s="10"/>
    </row>
    <row r="32" spans="1:19">
      <c r="A32" s="11" t="str">
        <f t="shared" si="1"/>
        <v/>
      </c>
      <c r="B32" s="99" t="str">
        <f>IFERROR(IF((B31+7)&lt;=Instruções!$C$9,Rundown!B31+7,IF((B31+7-Instruções!$C$9)&lt;7,B31+7,"")),"")</f>
        <v/>
      </c>
      <c r="C32" s="100" t="str">
        <f t="shared" si="2"/>
        <v/>
      </c>
      <c r="D32" s="102" t="str">
        <f t="shared" si="3"/>
        <v/>
      </c>
      <c r="E32" s="100" t="str">
        <f t="shared" si="4"/>
        <v/>
      </c>
      <c r="F32" s="1"/>
      <c r="G32" s="1"/>
      <c r="H32" s="1"/>
      <c r="I32" s="12" t="e">
        <f t="shared" si="7"/>
        <v>#N/A</v>
      </c>
      <c r="J32" s="12" t="e">
        <f t="shared" si="5"/>
        <v>#N/A</v>
      </c>
      <c r="K32" s="12" t="e">
        <f t="shared" si="6"/>
        <v>#N/A</v>
      </c>
      <c r="L32" s="20" t="e">
        <f t="shared" si="0"/>
        <v>#N/A</v>
      </c>
      <c r="N32" s="227"/>
    </row>
    <row r="33" spans="1:19">
      <c r="A33" s="11" t="str">
        <f t="shared" si="1"/>
        <v/>
      </c>
      <c r="B33" s="99" t="str">
        <f>IFERROR(IF((B32+7)&lt;=Instruções!$C$9,Rundown!B32+7,IF((B32+7-Instruções!$C$9)&lt;7,B32+7,"")),"")</f>
        <v/>
      </c>
      <c r="C33" s="100" t="str">
        <f t="shared" si="2"/>
        <v/>
      </c>
      <c r="D33" s="102" t="str">
        <f t="shared" si="3"/>
        <v/>
      </c>
      <c r="E33" s="100" t="str">
        <f t="shared" si="4"/>
        <v/>
      </c>
      <c r="F33" s="1"/>
      <c r="G33" s="1"/>
      <c r="H33" s="1"/>
      <c r="I33" s="12" t="e">
        <f t="shared" si="7"/>
        <v>#N/A</v>
      </c>
      <c r="J33" s="12" t="e">
        <f t="shared" si="5"/>
        <v>#N/A</v>
      </c>
      <c r="K33" s="12" t="e">
        <f t="shared" si="6"/>
        <v>#N/A</v>
      </c>
      <c r="L33" s="20" t="e">
        <f t="shared" si="0"/>
        <v>#N/A</v>
      </c>
      <c r="N33" s="227"/>
      <c r="O33" s="10"/>
      <c r="P33" s="10"/>
      <c r="Q33" s="10"/>
      <c r="R33" s="10"/>
      <c r="S33" s="10"/>
    </row>
    <row r="34" spans="1:19">
      <c r="A34" s="11" t="str">
        <f t="shared" si="1"/>
        <v/>
      </c>
      <c r="B34" s="99" t="str">
        <f>IFERROR(IF((B33+7)&lt;=Instruções!$C$9,Rundown!B33+7,IF((B33+7-Instruções!$C$9)&lt;7,B33+7,"")),"")</f>
        <v/>
      </c>
      <c r="C34" s="100" t="str">
        <f t="shared" si="2"/>
        <v/>
      </c>
      <c r="D34" s="102" t="str">
        <f t="shared" si="3"/>
        <v/>
      </c>
      <c r="E34" s="100" t="str">
        <f t="shared" si="4"/>
        <v/>
      </c>
      <c r="F34" s="1"/>
      <c r="G34" s="1"/>
      <c r="H34" s="1"/>
      <c r="I34" s="12" t="e">
        <f t="shared" si="7"/>
        <v>#N/A</v>
      </c>
      <c r="J34" s="12" t="e">
        <f t="shared" si="5"/>
        <v>#N/A</v>
      </c>
      <c r="K34" s="12" t="e">
        <f t="shared" si="6"/>
        <v>#N/A</v>
      </c>
      <c r="L34" s="20" t="e">
        <f t="shared" si="0"/>
        <v>#N/A</v>
      </c>
      <c r="N34" s="227"/>
    </row>
    <row r="35" spans="1:19">
      <c r="A35" s="11" t="str">
        <f t="shared" si="1"/>
        <v/>
      </c>
      <c r="B35" s="99" t="str">
        <f>IFERROR(IF((B34+7)&lt;=Instruções!$C$9,Rundown!B34+7,IF((B34+7-Instruções!$C$9)&lt;7,B34+7,"")),"")</f>
        <v/>
      </c>
      <c r="C35" s="100" t="str">
        <f t="shared" si="2"/>
        <v/>
      </c>
      <c r="D35" s="102" t="str">
        <f t="shared" si="3"/>
        <v/>
      </c>
      <c r="E35" s="100" t="str">
        <f t="shared" si="4"/>
        <v/>
      </c>
      <c r="F35" s="1"/>
      <c r="G35" s="1"/>
      <c r="H35" s="1"/>
      <c r="I35" s="12" t="e">
        <f t="shared" si="7"/>
        <v>#N/A</v>
      </c>
      <c r="J35" s="12" t="e">
        <f t="shared" si="5"/>
        <v>#N/A</v>
      </c>
      <c r="K35" s="12" t="e">
        <f t="shared" si="6"/>
        <v>#N/A</v>
      </c>
      <c r="L35" s="20" t="e">
        <f t="shared" si="0"/>
        <v>#N/A</v>
      </c>
      <c r="N35" s="227"/>
      <c r="O35" s="10"/>
      <c r="P35" s="10"/>
      <c r="Q35" s="10"/>
      <c r="R35" s="10"/>
      <c r="S35" s="10"/>
    </row>
    <row r="36" spans="1:19">
      <c r="A36" s="11" t="str">
        <f t="shared" si="1"/>
        <v/>
      </c>
      <c r="B36" s="99" t="str">
        <f>IFERROR(IF((B35+7)&lt;=Instruções!$C$9,Rundown!B35+7,IF((B35+7-Instruções!$C$9)&lt;7,B35+7,"")),"")</f>
        <v/>
      </c>
      <c r="C36" s="100" t="str">
        <f t="shared" si="2"/>
        <v/>
      </c>
      <c r="D36" s="102" t="str">
        <f t="shared" si="3"/>
        <v/>
      </c>
      <c r="E36" s="100" t="str">
        <f t="shared" si="4"/>
        <v/>
      </c>
      <c r="F36" s="1"/>
      <c r="G36" s="1"/>
      <c r="H36" s="1"/>
      <c r="I36" s="12" t="e">
        <f t="shared" si="7"/>
        <v>#N/A</v>
      </c>
      <c r="J36" s="12" t="e">
        <f t="shared" si="5"/>
        <v>#N/A</v>
      </c>
      <c r="K36" s="12" t="e">
        <f t="shared" si="6"/>
        <v>#N/A</v>
      </c>
      <c r="L36" s="20" t="e">
        <f t="shared" si="0"/>
        <v>#N/A</v>
      </c>
      <c r="N36" s="227"/>
    </row>
    <row r="37" spans="1:19">
      <c r="A37" s="11" t="str">
        <f t="shared" si="1"/>
        <v/>
      </c>
      <c r="B37" s="99" t="str">
        <f>IFERROR(IF((B36+7)&lt;=Instruções!$C$9,Rundown!B36+7,IF((B36+7-Instruções!$C$9)&lt;7,B36+7,"")),"")</f>
        <v/>
      </c>
      <c r="C37" s="100" t="str">
        <f t="shared" si="2"/>
        <v/>
      </c>
      <c r="D37" s="102" t="str">
        <f t="shared" si="3"/>
        <v/>
      </c>
      <c r="E37" s="100" t="str">
        <f t="shared" si="4"/>
        <v/>
      </c>
      <c r="F37" s="1"/>
      <c r="G37" s="1"/>
      <c r="H37" s="1"/>
      <c r="I37" s="12" t="e">
        <f t="shared" si="7"/>
        <v>#N/A</v>
      </c>
      <c r="J37" s="12" t="e">
        <f t="shared" si="5"/>
        <v>#N/A</v>
      </c>
      <c r="K37" s="12" t="e">
        <f t="shared" si="6"/>
        <v>#N/A</v>
      </c>
      <c r="L37" s="20" t="e">
        <f t="shared" si="0"/>
        <v>#N/A</v>
      </c>
      <c r="N37" s="227"/>
      <c r="O37" s="10"/>
      <c r="P37" s="10"/>
      <c r="Q37" s="10"/>
      <c r="R37" s="10"/>
      <c r="S37" s="10"/>
    </row>
    <row r="38" spans="1:19">
      <c r="A38" s="11" t="str">
        <f t="shared" si="1"/>
        <v/>
      </c>
      <c r="B38" s="99" t="str">
        <f>IFERROR(IF((B37+7)&lt;=Instruções!$C$9,Rundown!B37+7,IF((B37+7-Instruções!$C$9)&lt;7,B37+7,"")),"")</f>
        <v/>
      </c>
      <c r="C38" s="100" t="str">
        <f t="shared" si="2"/>
        <v/>
      </c>
      <c r="D38" s="102" t="str">
        <f t="shared" si="3"/>
        <v/>
      </c>
      <c r="E38" s="100" t="str">
        <f t="shared" si="4"/>
        <v/>
      </c>
      <c r="F38" s="1"/>
      <c r="G38" s="1"/>
      <c r="H38" s="1"/>
      <c r="I38" s="12" t="e">
        <f t="shared" si="7"/>
        <v>#N/A</v>
      </c>
      <c r="J38" s="12" t="e">
        <f t="shared" si="5"/>
        <v>#N/A</v>
      </c>
      <c r="K38" s="12" t="e">
        <f t="shared" si="6"/>
        <v>#N/A</v>
      </c>
      <c r="L38" s="20" t="e">
        <f t="shared" si="0"/>
        <v>#N/A</v>
      </c>
      <c r="N38" s="227"/>
    </row>
    <row r="39" spans="1:19">
      <c r="A39" s="11" t="str">
        <f t="shared" si="1"/>
        <v/>
      </c>
      <c r="B39" s="99" t="str">
        <f>IFERROR(IF((B38+7)&lt;=Instruções!$C$9,Rundown!B38+7,IF((B38+7-Instruções!$C$9)&lt;7,B38+7,"")),"")</f>
        <v/>
      </c>
      <c r="C39" s="100" t="str">
        <f t="shared" si="2"/>
        <v/>
      </c>
      <c r="D39" s="102" t="str">
        <f t="shared" si="3"/>
        <v/>
      </c>
      <c r="E39" s="100" t="str">
        <f t="shared" si="4"/>
        <v/>
      </c>
      <c r="F39" s="1"/>
      <c r="G39" s="1"/>
      <c r="H39" s="1"/>
      <c r="I39" s="12" t="e">
        <f t="shared" si="7"/>
        <v>#N/A</v>
      </c>
      <c r="J39" s="12" t="e">
        <f t="shared" si="5"/>
        <v>#N/A</v>
      </c>
      <c r="K39" s="12" t="e">
        <f t="shared" si="6"/>
        <v>#N/A</v>
      </c>
      <c r="L39" s="20" t="e">
        <f t="shared" si="0"/>
        <v>#N/A</v>
      </c>
      <c r="N39" s="227"/>
      <c r="O39" s="10"/>
      <c r="P39" s="10"/>
      <c r="Q39" s="10"/>
      <c r="R39" s="10"/>
      <c r="S39" s="10"/>
    </row>
    <row r="40" spans="1:19">
      <c r="A40" s="11" t="str">
        <f t="shared" si="1"/>
        <v/>
      </c>
      <c r="B40" s="99" t="str">
        <f>IFERROR(IF((B39+7)&lt;=Instruções!$C$9,Rundown!B39+7,IF((B39+7-Instruções!$C$9)&lt;7,B39+7,"")),"")</f>
        <v/>
      </c>
      <c r="C40" s="100" t="str">
        <f t="shared" si="2"/>
        <v/>
      </c>
      <c r="D40" s="102" t="str">
        <f t="shared" si="3"/>
        <v/>
      </c>
      <c r="E40" s="100" t="str">
        <f t="shared" si="4"/>
        <v/>
      </c>
      <c r="F40" s="1"/>
      <c r="G40" s="1"/>
      <c r="H40" s="1"/>
      <c r="I40" s="12" t="e">
        <f t="shared" si="7"/>
        <v>#N/A</v>
      </c>
      <c r="J40" s="12" t="e">
        <f t="shared" si="5"/>
        <v>#N/A</v>
      </c>
      <c r="K40" s="12" t="e">
        <f t="shared" si="6"/>
        <v>#N/A</v>
      </c>
      <c r="L40" s="20" t="e">
        <f t="shared" si="0"/>
        <v>#N/A</v>
      </c>
      <c r="N40" s="227"/>
    </row>
    <row r="41" spans="1:19">
      <c r="A41" s="11" t="str">
        <f t="shared" si="1"/>
        <v/>
      </c>
      <c r="B41" s="99" t="str">
        <f>IFERROR(IF((B40+7)&lt;=Instruções!$C$9,Rundown!B40+7,IF((B40+7-Instruções!$C$9)&lt;7,B40+7,"")),"")</f>
        <v/>
      </c>
      <c r="C41" s="100" t="str">
        <f t="shared" si="2"/>
        <v/>
      </c>
      <c r="D41" s="102" t="str">
        <f t="shared" si="3"/>
        <v/>
      </c>
      <c r="E41" s="100" t="str">
        <f t="shared" si="4"/>
        <v/>
      </c>
      <c r="F41" s="1"/>
      <c r="G41" s="1"/>
      <c r="H41" s="1"/>
      <c r="I41" s="12" t="e">
        <f t="shared" si="7"/>
        <v>#N/A</v>
      </c>
      <c r="J41" s="12" t="e">
        <f t="shared" si="5"/>
        <v>#N/A</v>
      </c>
      <c r="K41" s="12" t="e">
        <f t="shared" si="6"/>
        <v>#N/A</v>
      </c>
      <c r="L41" s="20" t="e">
        <f t="shared" si="0"/>
        <v>#N/A</v>
      </c>
      <c r="N41" s="227"/>
      <c r="O41" s="10"/>
      <c r="P41" s="10"/>
      <c r="Q41" s="10"/>
      <c r="R41" s="10"/>
      <c r="S41" s="10"/>
    </row>
    <row r="42" spans="1:19">
      <c r="A42" s="11" t="str">
        <f t="shared" si="1"/>
        <v/>
      </c>
      <c r="B42" s="99" t="str">
        <f>IFERROR(IF((B41+7)&lt;=Instruções!$C$9,Rundown!B41+7,IF((B41+7-Instruções!$C$9)&lt;7,B41+7,"")),"")</f>
        <v/>
      </c>
      <c r="C42" s="100" t="str">
        <f t="shared" si="2"/>
        <v/>
      </c>
      <c r="D42" s="102" t="str">
        <f t="shared" si="3"/>
        <v/>
      </c>
      <c r="E42" s="100" t="str">
        <f t="shared" si="4"/>
        <v/>
      </c>
      <c r="F42" s="1"/>
      <c r="G42" s="1"/>
      <c r="H42" s="1"/>
      <c r="I42" s="12" t="e">
        <f t="shared" si="7"/>
        <v>#N/A</v>
      </c>
      <c r="J42" s="12" t="e">
        <f t="shared" si="5"/>
        <v>#N/A</v>
      </c>
      <c r="K42" s="12" t="e">
        <f t="shared" si="6"/>
        <v>#N/A</v>
      </c>
      <c r="L42" s="20" t="e">
        <f t="shared" si="0"/>
        <v>#N/A</v>
      </c>
      <c r="N42" s="227"/>
    </row>
    <row r="43" spans="1:19">
      <c r="A43" s="11" t="str">
        <f t="shared" si="1"/>
        <v/>
      </c>
      <c r="B43" s="99" t="str">
        <f>IFERROR(IF((B42+7)&lt;=Instruções!$C$9,Rundown!B42+7,IF((B42+7-Instruções!$C$9)&lt;7,B42+7,"")),"")</f>
        <v/>
      </c>
      <c r="C43" s="100" t="str">
        <f t="shared" si="2"/>
        <v/>
      </c>
      <c r="D43" s="102" t="str">
        <f t="shared" si="3"/>
        <v/>
      </c>
      <c r="E43" s="100" t="str">
        <f t="shared" si="4"/>
        <v/>
      </c>
      <c r="F43" s="1"/>
      <c r="G43" s="1"/>
      <c r="H43" s="1"/>
      <c r="I43" s="12" t="e">
        <f t="shared" si="7"/>
        <v>#N/A</v>
      </c>
      <c r="J43" s="12" t="e">
        <f t="shared" si="5"/>
        <v>#N/A</v>
      </c>
      <c r="K43" s="12" t="e">
        <f t="shared" si="6"/>
        <v>#N/A</v>
      </c>
      <c r="L43" s="20" t="e">
        <f t="shared" ref="L43:L53" si="8">IF(H43="",#N/A,IF(H42="",K42-H43,L42-H43))</f>
        <v>#N/A</v>
      </c>
      <c r="N43" s="227"/>
      <c r="O43" s="10"/>
      <c r="P43" s="10"/>
      <c r="Q43" s="10"/>
      <c r="R43" s="10"/>
      <c r="S43" s="10"/>
    </row>
    <row r="44" spans="1:19">
      <c r="A44" s="11" t="str">
        <f t="shared" si="1"/>
        <v/>
      </c>
      <c r="B44" s="99" t="str">
        <f>IFERROR(IF((B43+7)&lt;=Instruções!$C$9,Rundown!B43+7,IF((B43+7-Instruções!$C$9)&lt;7,B43+7,"")),"")</f>
        <v/>
      </c>
      <c r="C44" s="100" t="str">
        <f t="shared" si="2"/>
        <v/>
      </c>
      <c r="D44" s="102" t="str">
        <f t="shared" si="3"/>
        <v/>
      </c>
      <c r="E44" s="100" t="str">
        <f t="shared" si="4"/>
        <v/>
      </c>
      <c r="F44" s="1"/>
      <c r="G44" s="1"/>
      <c r="H44" s="1"/>
      <c r="I44" s="12" t="e">
        <f t="shared" si="7"/>
        <v>#N/A</v>
      </c>
      <c r="J44" s="12" t="e">
        <f t="shared" si="5"/>
        <v>#N/A</v>
      </c>
      <c r="K44" s="12" t="e">
        <f t="shared" si="6"/>
        <v>#N/A</v>
      </c>
      <c r="L44" s="20" t="e">
        <f t="shared" si="8"/>
        <v>#N/A</v>
      </c>
      <c r="N44" s="227"/>
    </row>
    <row r="45" spans="1:19">
      <c r="A45" s="11" t="str">
        <f t="shared" si="1"/>
        <v/>
      </c>
      <c r="B45" s="99" t="str">
        <f>IFERROR(IF((B44+7)&lt;=Instruções!$C$9,Rundown!B44+7,IF((B44+7-Instruções!$C$9)&lt;7,B44+7,"")),"")</f>
        <v/>
      </c>
      <c r="C45" s="100" t="str">
        <f t="shared" si="2"/>
        <v/>
      </c>
      <c r="D45" s="102" t="str">
        <f t="shared" si="3"/>
        <v/>
      </c>
      <c r="E45" s="100" t="str">
        <f t="shared" si="4"/>
        <v/>
      </c>
      <c r="F45" s="1"/>
      <c r="G45" s="1"/>
      <c r="H45" s="1"/>
      <c r="I45" s="12" t="e">
        <f t="shared" si="7"/>
        <v>#N/A</v>
      </c>
      <c r="J45" s="12" t="e">
        <f t="shared" si="5"/>
        <v>#N/A</v>
      </c>
      <c r="K45" s="12" t="e">
        <f t="shared" si="6"/>
        <v>#N/A</v>
      </c>
      <c r="L45" s="20" t="e">
        <f t="shared" si="8"/>
        <v>#N/A</v>
      </c>
      <c r="N45" s="227"/>
    </row>
    <row r="46" spans="1:19">
      <c r="A46" s="11" t="str">
        <f t="shared" si="1"/>
        <v/>
      </c>
      <c r="B46" s="99" t="str">
        <f>IFERROR(IF((B45+7)&lt;=Instruções!$C$9,Rundown!B45+7,IF((B45+7-Instruções!$C$9)&lt;7,B45+7,"")),"")</f>
        <v/>
      </c>
      <c r="C46" s="100" t="str">
        <f t="shared" si="2"/>
        <v/>
      </c>
      <c r="D46" s="102" t="str">
        <f t="shared" si="3"/>
        <v/>
      </c>
      <c r="E46" s="100" t="str">
        <f t="shared" si="4"/>
        <v/>
      </c>
      <c r="F46" s="1"/>
      <c r="G46" s="1"/>
      <c r="H46" s="1"/>
      <c r="I46" s="12" t="e">
        <f t="shared" si="7"/>
        <v>#N/A</v>
      </c>
      <c r="J46" s="12" t="e">
        <f t="shared" si="5"/>
        <v>#N/A</v>
      </c>
      <c r="K46" s="12" t="e">
        <f t="shared" si="6"/>
        <v>#N/A</v>
      </c>
      <c r="L46" s="20" t="e">
        <f t="shared" si="8"/>
        <v>#N/A</v>
      </c>
      <c r="N46" s="227"/>
    </row>
    <row r="47" spans="1:19">
      <c r="A47" s="11" t="str">
        <f t="shared" si="1"/>
        <v/>
      </c>
      <c r="B47" s="99" t="str">
        <f>IFERROR(IF((B46+7)&lt;=Instruções!$C$9,Rundown!B46+7,IF((B46+7-Instruções!$C$9)&lt;7,B46+7,"")),"")</f>
        <v/>
      </c>
      <c r="C47" s="100" t="str">
        <f t="shared" si="2"/>
        <v/>
      </c>
      <c r="D47" s="102" t="str">
        <f t="shared" si="3"/>
        <v/>
      </c>
      <c r="E47" s="100" t="str">
        <f t="shared" si="4"/>
        <v/>
      </c>
      <c r="F47" s="1"/>
      <c r="G47" s="1"/>
      <c r="H47" s="1"/>
      <c r="I47" s="12" t="e">
        <f t="shared" si="7"/>
        <v>#N/A</v>
      </c>
      <c r="J47" s="12" t="e">
        <f t="shared" si="5"/>
        <v>#N/A</v>
      </c>
      <c r="K47" s="12" t="e">
        <f t="shared" si="6"/>
        <v>#N/A</v>
      </c>
      <c r="L47" s="20" t="e">
        <f t="shared" si="8"/>
        <v>#N/A</v>
      </c>
      <c r="N47" s="227"/>
    </row>
    <row r="48" spans="1:19">
      <c r="A48" s="11" t="str">
        <f t="shared" si="1"/>
        <v/>
      </c>
      <c r="B48" s="99" t="str">
        <f>IFERROR(IF((B47+7)&lt;=Instruções!$C$9,Rundown!B47+7,IF((B47+7-Instruções!$C$9)&lt;7,B47+7,"")),"")</f>
        <v/>
      </c>
      <c r="C48" s="100" t="str">
        <f t="shared" si="2"/>
        <v/>
      </c>
      <c r="D48" s="102" t="str">
        <f t="shared" si="3"/>
        <v/>
      </c>
      <c r="E48" s="100" t="str">
        <f t="shared" si="4"/>
        <v/>
      </c>
      <c r="F48" s="1"/>
      <c r="G48" s="1"/>
      <c r="H48" s="1"/>
      <c r="I48" s="12" t="e">
        <f t="shared" si="7"/>
        <v>#N/A</v>
      </c>
      <c r="J48" s="12" t="e">
        <f t="shared" si="5"/>
        <v>#N/A</v>
      </c>
      <c r="K48" s="12" t="e">
        <f t="shared" si="6"/>
        <v>#N/A</v>
      </c>
      <c r="L48" s="20" t="e">
        <f t="shared" si="8"/>
        <v>#N/A</v>
      </c>
      <c r="N48" s="227"/>
    </row>
    <row r="49" spans="1:14">
      <c r="A49" s="11" t="str">
        <f t="shared" si="1"/>
        <v/>
      </c>
      <c r="B49" s="99" t="str">
        <f>IFERROR(IF((B48+7)&lt;=Instruções!$C$9,Rundown!B48+7,IF((B48+7-Instruções!$C$9)&lt;7,B48+7,"")),"")</f>
        <v/>
      </c>
      <c r="C49" s="100" t="str">
        <f t="shared" si="2"/>
        <v/>
      </c>
      <c r="D49" s="102" t="str">
        <f t="shared" si="3"/>
        <v/>
      </c>
      <c r="E49" s="100" t="str">
        <f t="shared" si="4"/>
        <v/>
      </c>
      <c r="F49" s="1"/>
      <c r="G49" s="1"/>
      <c r="H49" s="1"/>
      <c r="I49" s="12" t="e">
        <f t="shared" si="7"/>
        <v>#N/A</v>
      </c>
      <c r="J49" s="12" t="e">
        <f t="shared" si="5"/>
        <v>#N/A</v>
      </c>
      <c r="K49" s="12" t="e">
        <f t="shared" si="6"/>
        <v>#N/A</v>
      </c>
      <c r="L49" s="20" t="e">
        <f t="shared" si="8"/>
        <v>#N/A</v>
      </c>
      <c r="N49" s="227"/>
    </row>
    <row r="50" spans="1:14">
      <c r="A50" s="11" t="str">
        <f t="shared" si="1"/>
        <v/>
      </c>
      <c r="B50" s="99" t="str">
        <f>IFERROR(IF((B49+7)&lt;=Instruções!$C$9,Rundown!B49+7,IF((B49+7-Instruções!$C$9)&lt;7,B49+7,"")),"")</f>
        <v/>
      </c>
      <c r="C50" s="100" t="str">
        <f t="shared" si="2"/>
        <v/>
      </c>
      <c r="D50" s="102" t="str">
        <f t="shared" si="3"/>
        <v/>
      </c>
      <c r="E50" s="100" t="str">
        <f t="shared" si="4"/>
        <v/>
      </c>
      <c r="F50" s="1"/>
      <c r="G50" s="1"/>
      <c r="H50" s="1"/>
      <c r="I50" s="12" t="e">
        <f t="shared" si="7"/>
        <v>#N/A</v>
      </c>
      <c r="J50" s="12" t="e">
        <f t="shared" si="5"/>
        <v>#N/A</v>
      </c>
      <c r="K50" s="12" t="e">
        <f t="shared" si="6"/>
        <v>#N/A</v>
      </c>
      <c r="L50" s="20" t="e">
        <f t="shared" si="8"/>
        <v>#N/A</v>
      </c>
      <c r="N50" s="227"/>
    </row>
    <row r="51" spans="1:14">
      <c r="A51" s="11" t="str">
        <f t="shared" si="1"/>
        <v/>
      </c>
      <c r="B51" s="99" t="str">
        <f>IFERROR(IF((B50+7)&lt;=Instruções!$C$9,Rundown!B50+7,IF((B50+7-Instruções!$C$9)&lt;7,B50+7,"")),"")</f>
        <v/>
      </c>
      <c r="C51" s="100" t="str">
        <f t="shared" si="2"/>
        <v/>
      </c>
      <c r="D51" s="102" t="str">
        <f t="shared" si="3"/>
        <v/>
      </c>
      <c r="E51" s="100" t="str">
        <f t="shared" si="4"/>
        <v/>
      </c>
      <c r="F51" s="1"/>
      <c r="G51" s="1"/>
      <c r="H51" s="1"/>
      <c r="I51" s="12" t="e">
        <f>IF(B51="",#N/A,I50+G51)</f>
        <v>#N/A</v>
      </c>
      <c r="J51" s="12" t="e">
        <f t="shared" si="5"/>
        <v>#N/A</v>
      </c>
      <c r="K51" s="12" t="e">
        <f t="shared" si="6"/>
        <v>#N/A</v>
      </c>
      <c r="L51" s="20" t="e">
        <f t="shared" si="8"/>
        <v>#N/A</v>
      </c>
      <c r="N51" s="227"/>
    </row>
    <row r="52" spans="1:14">
      <c r="A52" s="11" t="str">
        <f t="shared" si="1"/>
        <v/>
      </c>
      <c r="B52" s="99" t="str">
        <f>IFERROR(IF((B51+7)&lt;=Instruções!$C$9,Rundown!B51+7,IF((B51+7-Instruções!$C$9)&lt;7,B51+7,"")),"")</f>
        <v/>
      </c>
      <c r="C52" s="100" t="str">
        <f t="shared" ref="C52:C115" si="9">IFERROR(IF((IF(MONTH(B52)=1,"Jan",IF(MONTH(B52)=2,"Fev",IF(MONTH(B52)=3,"Mar",IF(MONTH(B52)=4,"Abr",IF(MONTH(B52)=5,"Maio",IF(MONTH(B52)=6,"Jun",IF(MONTH(B52)=7,"Jul",IF(MONTH(B52)=8,"Ago",IF(MONTH(B52)=9,"Set",IF(MONTH(B52)=10,"Out",IF(MONTH(B52)=11,"Nov","Dez")))))))))))
&amp;-YEAR(B52))="Jan-1900","",
IF(MONTH(B52)=1,"Jan",IF(MONTH(B52)=2,"Fev",IF(MONTH(B52)=3,"Mar",IF(MONTH(B52)=4,"Abr",IF(MONTH(B52)=5,"Maio",IF(MONTH(B52)=6,"Jun",IF(MONTH(B52)=7,"Jul",IF(MONTH(B52)=8,"Ago",IF(MONTH(B52)=9,"Set",IF(MONTH(B52)=10,"Out",IF(MONTH(B52)=11,"Nov","Dez")))))))))))
&amp;-YEAR(B52)),"")</f>
        <v/>
      </c>
      <c r="D52" s="102" t="str">
        <f t="shared" ref="D52:D115" si="10">IF(C52=C51,"",C52)</f>
        <v/>
      </c>
      <c r="E52" s="100" t="str">
        <f t="shared" ref="E52:E115" si="11">IF(B52="","","S"&amp;((MID(E51,2,100)+1)))</f>
        <v/>
      </c>
      <c r="F52" s="1"/>
      <c r="G52" s="231"/>
      <c r="H52" s="1"/>
      <c r="I52" s="12" t="e">
        <f t="shared" si="7"/>
        <v>#N/A</v>
      </c>
      <c r="J52" s="12" t="e">
        <f t="shared" si="5"/>
        <v>#N/A</v>
      </c>
      <c r="K52" s="12" t="e">
        <f t="shared" si="6"/>
        <v>#N/A</v>
      </c>
      <c r="L52" s="20" t="e">
        <f t="shared" si="8"/>
        <v>#N/A</v>
      </c>
      <c r="N52" s="227"/>
    </row>
    <row r="53" spans="1:14">
      <c r="A53" s="11" t="str">
        <f t="shared" si="1"/>
        <v/>
      </c>
      <c r="B53" s="99" t="str">
        <f>IFERROR(IF((B52+7)&lt;=Instruções!$C$9,Rundown!B52+7,IF((B52+7-Instruções!$C$9)&lt;7,B52+7,"")),"")</f>
        <v/>
      </c>
      <c r="C53" s="100" t="str">
        <f t="shared" si="9"/>
        <v/>
      </c>
      <c r="D53" s="102" t="str">
        <f t="shared" si="10"/>
        <v/>
      </c>
      <c r="E53" s="100" t="str">
        <f t="shared" si="11"/>
        <v/>
      </c>
      <c r="F53" s="1"/>
      <c r="G53" s="231"/>
      <c r="H53" s="1"/>
      <c r="I53" s="12" t="e">
        <f t="shared" si="7"/>
        <v>#N/A</v>
      </c>
      <c r="J53" s="12" t="e">
        <f t="shared" si="5"/>
        <v>#N/A</v>
      </c>
      <c r="K53" s="12" t="e">
        <f t="shared" si="6"/>
        <v>#N/A</v>
      </c>
      <c r="L53" s="20" t="e">
        <f t="shared" si="8"/>
        <v>#N/A</v>
      </c>
      <c r="N53" s="227"/>
    </row>
    <row r="54" spans="1:14">
      <c r="A54" s="11" t="str">
        <f t="shared" si="1"/>
        <v/>
      </c>
      <c r="B54" s="99" t="str">
        <f>IFERROR(IF((B53+7)&lt;=Instruções!$C$9,Rundown!B53+7,IF((B53+7-Instruções!$C$9)&lt;7,B53+7,"")),"")</f>
        <v/>
      </c>
      <c r="C54" s="100" t="str">
        <f t="shared" si="9"/>
        <v/>
      </c>
      <c r="D54" s="102" t="str">
        <f t="shared" si="10"/>
        <v/>
      </c>
      <c r="E54" s="100" t="str">
        <f t="shared" si="11"/>
        <v/>
      </c>
      <c r="F54" s="1"/>
      <c r="G54" s="231"/>
      <c r="H54" s="1"/>
      <c r="I54" s="12" t="e">
        <f t="shared" si="7"/>
        <v>#N/A</v>
      </c>
      <c r="J54" s="12" t="e">
        <f t="shared" si="5"/>
        <v>#N/A</v>
      </c>
      <c r="K54" s="12" t="e">
        <f t="shared" si="6"/>
        <v>#N/A</v>
      </c>
      <c r="L54" s="20" t="e">
        <f t="shared" ref="L54:L117" si="12">IF(H54="",#N/A,IF(H53="",K53-H54,L53-H54))</f>
        <v>#N/A</v>
      </c>
      <c r="N54" s="227"/>
    </row>
    <row r="55" spans="1:14">
      <c r="A55" s="11" t="str">
        <f t="shared" si="1"/>
        <v/>
      </c>
      <c r="B55" s="99" t="str">
        <f>IFERROR(IF((B54+7)&lt;=Instruções!$C$9,Rundown!B54+7,IF((B54+7-Instruções!$C$9)&lt;7,B54+7,"")),"")</f>
        <v/>
      </c>
      <c r="C55" s="100" t="str">
        <f t="shared" si="9"/>
        <v/>
      </c>
      <c r="D55" s="102" t="str">
        <f t="shared" si="10"/>
        <v/>
      </c>
      <c r="E55" s="100" t="str">
        <f t="shared" si="11"/>
        <v/>
      </c>
      <c r="F55" s="1"/>
      <c r="G55" s="231"/>
      <c r="H55" s="1"/>
      <c r="I55" s="12" t="e">
        <f t="shared" si="7"/>
        <v>#N/A</v>
      </c>
      <c r="J55" s="12" t="e">
        <f t="shared" si="5"/>
        <v>#N/A</v>
      </c>
      <c r="K55" s="12" t="e">
        <f t="shared" si="6"/>
        <v>#N/A</v>
      </c>
      <c r="L55" s="20" t="e">
        <f t="shared" si="12"/>
        <v>#N/A</v>
      </c>
      <c r="N55" s="227"/>
    </row>
    <row r="56" spans="1:14">
      <c r="A56" s="11" t="str">
        <f t="shared" si="1"/>
        <v/>
      </c>
      <c r="B56" s="99" t="str">
        <f>IFERROR(IF((B55+7)&lt;=Instruções!$C$9,Rundown!B55+7,IF((B55+7-Instruções!$C$9)&lt;7,B55+7,"")),"")</f>
        <v/>
      </c>
      <c r="C56" s="100" t="str">
        <f t="shared" si="9"/>
        <v/>
      </c>
      <c r="D56" s="102" t="str">
        <f t="shared" si="10"/>
        <v/>
      </c>
      <c r="E56" s="100" t="str">
        <f t="shared" si="11"/>
        <v/>
      </c>
      <c r="F56" s="1"/>
      <c r="G56" s="231"/>
      <c r="H56" s="1"/>
      <c r="I56" s="12" t="e">
        <f t="shared" si="7"/>
        <v>#N/A</v>
      </c>
      <c r="J56" s="12" t="e">
        <f t="shared" si="5"/>
        <v>#N/A</v>
      </c>
      <c r="K56" s="12" t="e">
        <f t="shared" si="6"/>
        <v>#N/A</v>
      </c>
      <c r="L56" s="20" t="e">
        <f t="shared" si="12"/>
        <v>#N/A</v>
      </c>
      <c r="N56" s="227"/>
    </row>
    <row r="57" spans="1:14">
      <c r="A57" s="11" t="str">
        <f t="shared" si="1"/>
        <v/>
      </c>
      <c r="B57" s="99" t="str">
        <f>IFERROR(IF((B56+7)&lt;=Instruções!$C$9,Rundown!B56+7,IF((B56+7-Instruções!$C$9)&lt;7,B56+7,"")),"")</f>
        <v/>
      </c>
      <c r="C57" s="100" t="str">
        <f t="shared" si="9"/>
        <v/>
      </c>
      <c r="D57" s="102" t="str">
        <f t="shared" si="10"/>
        <v/>
      </c>
      <c r="E57" s="100" t="str">
        <f t="shared" si="11"/>
        <v/>
      </c>
      <c r="F57" s="1"/>
      <c r="G57" s="231"/>
      <c r="H57" s="1"/>
      <c r="I57" s="12" t="e">
        <f t="shared" si="7"/>
        <v>#N/A</v>
      </c>
      <c r="J57" s="12" t="e">
        <f t="shared" si="5"/>
        <v>#N/A</v>
      </c>
      <c r="K57" s="12" t="e">
        <f t="shared" si="6"/>
        <v>#N/A</v>
      </c>
      <c r="L57" s="20" t="e">
        <f t="shared" si="12"/>
        <v>#N/A</v>
      </c>
      <c r="N57" s="227"/>
    </row>
    <row r="58" spans="1:14">
      <c r="A58" s="11" t="str">
        <f t="shared" si="1"/>
        <v/>
      </c>
      <c r="B58" s="99" t="str">
        <f>IFERROR(IF((B57+7)&lt;=Instruções!$C$9,Rundown!B57+7,IF((B57+7-Instruções!$C$9)&lt;7,B57+7,"")),"")</f>
        <v/>
      </c>
      <c r="C58" s="100" t="str">
        <f t="shared" si="9"/>
        <v/>
      </c>
      <c r="D58" s="102" t="str">
        <f t="shared" si="10"/>
        <v/>
      </c>
      <c r="E58" s="100" t="str">
        <f t="shared" si="11"/>
        <v/>
      </c>
      <c r="F58" s="1"/>
      <c r="G58" s="231"/>
      <c r="H58" s="1"/>
      <c r="I58" s="12" t="e">
        <f t="shared" si="7"/>
        <v>#N/A</v>
      </c>
      <c r="J58" s="12" t="e">
        <f t="shared" si="5"/>
        <v>#N/A</v>
      </c>
      <c r="K58" s="12" t="e">
        <f t="shared" si="6"/>
        <v>#N/A</v>
      </c>
      <c r="L58" s="20" t="e">
        <f t="shared" si="12"/>
        <v>#N/A</v>
      </c>
      <c r="N58" s="227"/>
    </row>
    <row r="59" spans="1:14">
      <c r="A59" s="11" t="str">
        <f t="shared" si="1"/>
        <v/>
      </c>
      <c r="B59" s="99" t="str">
        <f>IFERROR(IF((B58+7)&lt;=Instruções!$C$9,Rundown!B58+7,IF((B58+7-Instruções!$C$9)&lt;7,B58+7,"")),"")</f>
        <v/>
      </c>
      <c r="C59" s="100" t="str">
        <f t="shared" si="9"/>
        <v/>
      </c>
      <c r="D59" s="102" t="str">
        <f t="shared" si="10"/>
        <v/>
      </c>
      <c r="E59" s="100" t="str">
        <f t="shared" si="11"/>
        <v/>
      </c>
      <c r="F59" s="1"/>
      <c r="G59" s="231"/>
      <c r="H59" s="1"/>
      <c r="I59" s="12" t="e">
        <f t="shared" si="7"/>
        <v>#N/A</v>
      </c>
      <c r="J59" s="12" t="e">
        <f t="shared" si="5"/>
        <v>#N/A</v>
      </c>
      <c r="K59" s="12" t="e">
        <f t="shared" si="6"/>
        <v>#N/A</v>
      </c>
      <c r="L59" s="20" t="e">
        <f t="shared" si="12"/>
        <v>#N/A</v>
      </c>
      <c r="N59" s="227"/>
    </row>
    <row r="60" spans="1:14">
      <c r="A60" s="11" t="str">
        <f t="shared" si="1"/>
        <v/>
      </c>
      <c r="B60" s="99" t="str">
        <f>IFERROR(IF((B59+7)&lt;=Instruções!$C$9,Rundown!B59+7,IF((B59+7-Instruções!$C$9)&lt;7,B59+7,"")),"")</f>
        <v/>
      </c>
      <c r="C60" s="100" t="str">
        <f t="shared" si="9"/>
        <v/>
      </c>
      <c r="D60" s="102" t="str">
        <f t="shared" si="10"/>
        <v/>
      </c>
      <c r="E60" s="100" t="str">
        <f t="shared" si="11"/>
        <v/>
      </c>
      <c r="F60" s="1"/>
      <c r="G60" s="231"/>
      <c r="H60" s="1"/>
      <c r="I60" s="12" t="e">
        <f t="shared" si="7"/>
        <v>#N/A</v>
      </c>
      <c r="J60" s="12" t="e">
        <f t="shared" si="5"/>
        <v>#N/A</v>
      </c>
      <c r="K60" s="12" t="e">
        <f t="shared" si="6"/>
        <v>#N/A</v>
      </c>
      <c r="L60" s="20" t="e">
        <f t="shared" si="12"/>
        <v>#N/A</v>
      </c>
      <c r="N60" s="227"/>
    </row>
    <row r="61" spans="1:14">
      <c r="A61" s="11" t="str">
        <f t="shared" si="1"/>
        <v/>
      </c>
      <c r="B61" s="99" t="str">
        <f>IFERROR(IF((B60+7)&lt;=Instruções!$C$9,Rundown!B60+7,IF((B60+7-Instruções!$C$9)&lt;7,B60+7,"")),"")</f>
        <v/>
      </c>
      <c r="C61" s="100" t="str">
        <f t="shared" si="9"/>
        <v/>
      </c>
      <c r="D61" s="102" t="str">
        <f t="shared" si="10"/>
        <v/>
      </c>
      <c r="E61" s="100" t="str">
        <f t="shared" si="11"/>
        <v/>
      </c>
      <c r="F61" s="1"/>
      <c r="G61" s="231"/>
      <c r="H61" s="1"/>
      <c r="I61" s="12" t="e">
        <f t="shared" si="7"/>
        <v>#N/A</v>
      </c>
      <c r="J61" s="12" t="e">
        <f t="shared" si="5"/>
        <v>#N/A</v>
      </c>
      <c r="K61" s="12" t="e">
        <f t="shared" si="6"/>
        <v>#N/A</v>
      </c>
      <c r="L61" s="20" t="e">
        <f t="shared" si="12"/>
        <v>#N/A</v>
      </c>
      <c r="N61" s="227"/>
    </row>
    <row r="62" spans="1:14">
      <c r="A62" s="11" t="str">
        <f t="shared" si="1"/>
        <v/>
      </c>
      <c r="B62" s="99" t="str">
        <f>IFERROR(IF((B61+7)&lt;=Instruções!$C$9,Rundown!B61+7,IF((B61+7-Instruções!$C$9)&lt;7,B61+7,"")),"")</f>
        <v/>
      </c>
      <c r="C62" s="100" t="str">
        <f t="shared" si="9"/>
        <v/>
      </c>
      <c r="D62" s="102" t="str">
        <f t="shared" si="10"/>
        <v/>
      </c>
      <c r="E62" s="100" t="str">
        <f t="shared" si="11"/>
        <v/>
      </c>
      <c r="F62" s="1"/>
      <c r="G62" s="231"/>
      <c r="H62" s="1"/>
      <c r="I62" s="12" t="e">
        <f t="shared" si="7"/>
        <v>#N/A</v>
      </c>
      <c r="J62" s="12" t="e">
        <f t="shared" si="5"/>
        <v>#N/A</v>
      </c>
      <c r="K62" s="12" t="e">
        <f t="shared" si="6"/>
        <v>#N/A</v>
      </c>
      <c r="L62" s="20" t="e">
        <f t="shared" si="12"/>
        <v>#N/A</v>
      </c>
      <c r="N62" s="227"/>
    </row>
    <row r="63" spans="1:14">
      <c r="A63" s="11" t="str">
        <f t="shared" si="1"/>
        <v/>
      </c>
      <c r="B63" s="99" t="str">
        <f>IFERROR(IF((B62+7)&lt;=Instruções!$C$9,Rundown!B62+7,IF((B62+7-Instruções!$C$9)&lt;7,B62+7,"")),"")</f>
        <v/>
      </c>
      <c r="C63" s="100" t="str">
        <f t="shared" si="9"/>
        <v/>
      </c>
      <c r="D63" s="102" t="str">
        <f t="shared" si="10"/>
        <v/>
      </c>
      <c r="E63" s="100" t="str">
        <f t="shared" si="11"/>
        <v/>
      </c>
      <c r="F63" s="1"/>
      <c r="G63" s="231"/>
      <c r="H63" s="1"/>
      <c r="I63" s="12" t="e">
        <f t="shared" si="7"/>
        <v>#N/A</v>
      </c>
      <c r="J63" s="12" t="e">
        <f t="shared" si="5"/>
        <v>#N/A</v>
      </c>
      <c r="K63" s="12" t="e">
        <f t="shared" si="6"/>
        <v>#N/A</v>
      </c>
      <c r="L63" s="20" t="e">
        <f t="shared" si="12"/>
        <v>#N/A</v>
      </c>
      <c r="N63" s="227"/>
    </row>
    <row r="64" spans="1:14">
      <c r="A64" s="11" t="str">
        <f t="shared" si="1"/>
        <v/>
      </c>
      <c r="B64" s="99" t="str">
        <f>IFERROR(IF((B63+7)&lt;=Instruções!$C$9,Rundown!B63+7,IF((B63+7-Instruções!$C$9)&lt;7,B63+7,"")),"")</f>
        <v/>
      </c>
      <c r="C64" s="100" t="str">
        <f t="shared" si="9"/>
        <v/>
      </c>
      <c r="D64" s="102" t="str">
        <f t="shared" si="10"/>
        <v/>
      </c>
      <c r="E64" s="100" t="str">
        <f t="shared" si="11"/>
        <v/>
      </c>
      <c r="F64" s="1"/>
      <c r="G64" s="231"/>
      <c r="H64" s="1"/>
      <c r="I64" s="12" t="e">
        <f t="shared" si="7"/>
        <v>#N/A</v>
      </c>
      <c r="J64" s="12" t="e">
        <f t="shared" si="5"/>
        <v>#N/A</v>
      </c>
      <c r="K64" s="12" t="e">
        <f t="shared" si="6"/>
        <v>#N/A</v>
      </c>
      <c r="L64" s="20" t="e">
        <f t="shared" si="12"/>
        <v>#N/A</v>
      </c>
      <c r="N64" s="227"/>
    </row>
    <row r="65" spans="1:14">
      <c r="A65" s="11" t="str">
        <f t="shared" si="1"/>
        <v/>
      </c>
      <c r="B65" s="99" t="str">
        <f>IFERROR(IF((B64+7)&lt;=Instruções!$C$9,Rundown!B64+7,IF((B64+7-Instruções!$C$9)&lt;7,B64+7,"")),"")</f>
        <v/>
      </c>
      <c r="C65" s="100" t="str">
        <f t="shared" si="9"/>
        <v/>
      </c>
      <c r="D65" s="102" t="str">
        <f t="shared" si="10"/>
        <v/>
      </c>
      <c r="E65" s="100" t="str">
        <f t="shared" si="11"/>
        <v/>
      </c>
      <c r="F65" s="1"/>
      <c r="G65" s="231"/>
      <c r="H65" s="1"/>
      <c r="I65" s="12" t="e">
        <f t="shared" si="7"/>
        <v>#N/A</v>
      </c>
      <c r="J65" s="12" t="e">
        <f t="shared" si="5"/>
        <v>#N/A</v>
      </c>
      <c r="K65" s="12" t="e">
        <f t="shared" si="6"/>
        <v>#N/A</v>
      </c>
      <c r="L65" s="20" t="e">
        <f t="shared" si="12"/>
        <v>#N/A</v>
      </c>
      <c r="N65" s="227"/>
    </row>
    <row r="66" spans="1:14">
      <c r="A66" s="11" t="str">
        <f t="shared" si="1"/>
        <v/>
      </c>
      <c r="B66" s="99" t="str">
        <f>IFERROR(IF((B65+7)&lt;=Instruções!$C$9,Rundown!B65+7,IF((B65+7-Instruções!$C$9)&lt;7,B65+7,"")),"")</f>
        <v/>
      </c>
      <c r="C66" s="100" t="str">
        <f t="shared" si="9"/>
        <v/>
      </c>
      <c r="D66" s="102" t="str">
        <f t="shared" si="10"/>
        <v/>
      </c>
      <c r="E66" s="100" t="str">
        <f t="shared" si="11"/>
        <v/>
      </c>
      <c r="F66" s="1"/>
      <c r="G66" s="231"/>
      <c r="H66" s="1"/>
      <c r="I66" s="12" t="e">
        <f t="shared" si="7"/>
        <v>#N/A</v>
      </c>
      <c r="J66" s="12" t="e">
        <f t="shared" si="5"/>
        <v>#N/A</v>
      </c>
      <c r="K66" s="12" t="e">
        <f t="shared" si="6"/>
        <v>#N/A</v>
      </c>
      <c r="L66" s="20" t="e">
        <f t="shared" si="12"/>
        <v>#N/A</v>
      </c>
      <c r="N66" s="227"/>
    </row>
    <row r="67" spans="1:14">
      <c r="A67" s="11" t="str">
        <f t="shared" si="1"/>
        <v/>
      </c>
      <c r="B67" s="99" t="str">
        <f>IFERROR(IF((B66+7)&lt;=Instruções!$C$9,Rundown!B66+7,IF((B66+7-Instruções!$C$9)&lt;7,B66+7,"")),"")</f>
        <v/>
      </c>
      <c r="C67" s="100" t="str">
        <f t="shared" si="9"/>
        <v/>
      </c>
      <c r="D67" s="102" t="str">
        <f t="shared" si="10"/>
        <v/>
      </c>
      <c r="E67" s="100" t="str">
        <f t="shared" si="11"/>
        <v/>
      </c>
      <c r="F67" s="1"/>
      <c r="G67" s="231"/>
      <c r="H67" s="1"/>
      <c r="I67" s="12" t="e">
        <f t="shared" si="7"/>
        <v>#N/A</v>
      </c>
      <c r="J67" s="12" t="e">
        <f t="shared" si="5"/>
        <v>#N/A</v>
      </c>
      <c r="K67" s="12" t="e">
        <f t="shared" si="6"/>
        <v>#N/A</v>
      </c>
      <c r="L67" s="20" t="e">
        <f t="shared" si="12"/>
        <v>#N/A</v>
      </c>
      <c r="N67" s="227"/>
    </row>
    <row r="68" spans="1:14">
      <c r="A68" s="11" t="str">
        <f t="shared" si="1"/>
        <v/>
      </c>
      <c r="B68" s="99" t="str">
        <f>IFERROR(IF((B67+7)&lt;=Instruções!$C$9,Rundown!B67+7,IF((B67+7-Instruções!$C$9)&lt;7,B67+7,"")),"")</f>
        <v/>
      </c>
      <c r="C68" s="100" t="str">
        <f t="shared" si="9"/>
        <v/>
      </c>
      <c r="D68" s="102" t="str">
        <f t="shared" si="10"/>
        <v/>
      </c>
      <c r="E68" s="100" t="str">
        <f t="shared" si="11"/>
        <v/>
      </c>
      <c r="F68" s="1"/>
      <c r="G68" s="231"/>
      <c r="H68" s="1"/>
      <c r="I68" s="12" t="e">
        <f t="shared" si="7"/>
        <v>#N/A</v>
      </c>
      <c r="J68" s="12" t="e">
        <f t="shared" si="5"/>
        <v>#N/A</v>
      </c>
      <c r="K68" s="12" t="e">
        <f t="shared" si="6"/>
        <v>#N/A</v>
      </c>
      <c r="L68" s="20" t="e">
        <f t="shared" si="12"/>
        <v>#N/A</v>
      </c>
      <c r="N68" s="227"/>
    </row>
    <row r="69" spans="1:14">
      <c r="A69" s="11" t="str">
        <f t="shared" ref="A69:A132" si="13">E69</f>
        <v/>
      </c>
      <c r="B69" s="99" t="str">
        <f>IFERROR(IF((B68+7)&lt;=Instruções!$C$9,Rundown!B68+7,IF((B68+7-Instruções!$C$9)&lt;7,B68+7,"")),"")</f>
        <v/>
      </c>
      <c r="C69" s="100" t="str">
        <f t="shared" si="9"/>
        <v/>
      </c>
      <c r="D69" s="102" t="str">
        <f t="shared" si="10"/>
        <v/>
      </c>
      <c r="E69" s="100" t="str">
        <f t="shared" si="11"/>
        <v/>
      </c>
      <c r="F69" s="1"/>
      <c r="G69" s="231"/>
      <c r="H69" s="1"/>
      <c r="I69" s="12" t="e">
        <f t="shared" si="7"/>
        <v>#N/A</v>
      </c>
      <c r="J69" s="12" t="e">
        <f t="shared" si="5"/>
        <v>#N/A</v>
      </c>
      <c r="K69" s="12" t="e">
        <f t="shared" si="6"/>
        <v>#N/A</v>
      </c>
      <c r="L69" s="20" t="e">
        <f t="shared" si="12"/>
        <v>#N/A</v>
      </c>
      <c r="N69" s="227"/>
    </row>
    <row r="70" spans="1:14">
      <c r="A70" s="11" t="str">
        <f t="shared" si="13"/>
        <v/>
      </c>
      <c r="B70" s="99" t="str">
        <f>IFERROR(IF((B69+7)&lt;=Instruções!$C$9,Rundown!B69+7,IF((B69+7-Instruções!$C$9)&lt;7,B69+7,"")),"")</f>
        <v/>
      </c>
      <c r="C70" s="100" t="str">
        <f t="shared" si="9"/>
        <v/>
      </c>
      <c r="D70" s="102" t="str">
        <f t="shared" si="10"/>
        <v/>
      </c>
      <c r="E70" s="100" t="str">
        <f t="shared" si="11"/>
        <v/>
      </c>
      <c r="F70" s="1"/>
      <c r="G70" s="231"/>
      <c r="H70" s="1"/>
      <c r="I70" s="12" t="e">
        <f t="shared" ref="I70:I133" si="14">IF(B70="",#N/A,I69+G70)</f>
        <v>#N/A</v>
      </c>
      <c r="J70" s="12" t="e">
        <f t="shared" ref="J70:J133" si="15">IF(B70="",#N/A,J69-F70)</f>
        <v>#N/A</v>
      </c>
      <c r="K70" s="12" t="e">
        <f t="shared" ref="K70:K133" si="16">IF(G70&lt;&gt;"",K69-G70,#N/A)</f>
        <v>#N/A</v>
      </c>
      <c r="L70" s="20" t="e">
        <f t="shared" si="12"/>
        <v>#N/A</v>
      </c>
      <c r="N70" s="227"/>
    </row>
    <row r="71" spans="1:14">
      <c r="A71" s="11" t="str">
        <f t="shared" si="13"/>
        <v/>
      </c>
      <c r="B71" s="99" t="str">
        <f>IFERROR(IF((B70+7)&lt;=Instruções!$C$9,Rundown!B70+7,IF((B70+7-Instruções!$C$9)&lt;7,B70+7,"")),"")</f>
        <v/>
      </c>
      <c r="C71" s="100" t="str">
        <f t="shared" si="9"/>
        <v/>
      </c>
      <c r="D71" s="102" t="str">
        <f t="shared" si="10"/>
        <v/>
      </c>
      <c r="E71" s="100" t="str">
        <f t="shared" si="11"/>
        <v/>
      </c>
      <c r="F71" s="1"/>
      <c r="G71" s="231"/>
      <c r="H71" s="1"/>
      <c r="I71" s="12" t="e">
        <f t="shared" si="14"/>
        <v>#N/A</v>
      </c>
      <c r="J71" s="12" t="e">
        <f t="shared" si="15"/>
        <v>#N/A</v>
      </c>
      <c r="K71" s="12" t="e">
        <f t="shared" si="16"/>
        <v>#N/A</v>
      </c>
      <c r="L71" s="20" t="e">
        <f t="shared" si="12"/>
        <v>#N/A</v>
      </c>
      <c r="N71" s="227"/>
    </row>
    <row r="72" spans="1:14">
      <c r="A72" s="11" t="str">
        <f t="shared" si="13"/>
        <v/>
      </c>
      <c r="B72" s="99" t="str">
        <f>IFERROR(IF((B71+7)&lt;=Instruções!$C$9,Rundown!B71+7,IF((B71+7-Instruções!$C$9)&lt;7,B71+7,"")),"")</f>
        <v/>
      </c>
      <c r="C72" s="100" t="str">
        <f t="shared" si="9"/>
        <v/>
      </c>
      <c r="D72" s="102" t="str">
        <f t="shared" si="10"/>
        <v/>
      </c>
      <c r="E72" s="100" t="str">
        <f t="shared" si="11"/>
        <v/>
      </c>
      <c r="F72" s="1"/>
      <c r="G72" s="231"/>
      <c r="H72" s="1"/>
      <c r="I72" s="12" t="e">
        <f t="shared" si="14"/>
        <v>#N/A</v>
      </c>
      <c r="J72" s="12" t="e">
        <f t="shared" si="15"/>
        <v>#N/A</v>
      </c>
      <c r="K72" s="12" t="e">
        <f t="shared" si="16"/>
        <v>#N/A</v>
      </c>
      <c r="L72" s="20" t="e">
        <f t="shared" si="12"/>
        <v>#N/A</v>
      </c>
      <c r="N72" s="227"/>
    </row>
    <row r="73" spans="1:14">
      <c r="A73" s="11" t="str">
        <f t="shared" si="13"/>
        <v/>
      </c>
      <c r="B73" s="99" t="str">
        <f>IFERROR(IF((B72+7)&lt;=Instruções!$C$9,Rundown!B72+7,IF((B72+7-Instruções!$C$9)&lt;7,B72+7,"")),"")</f>
        <v/>
      </c>
      <c r="C73" s="100" t="str">
        <f t="shared" si="9"/>
        <v/>
      </c>
      <c r="D73" s="102" t="str">
        <f t="shared" si="10"/>
        <v/>
      </c>
      <c r="E73" s="100" t="str">
        <f t="shared" si="11"/>
        <v/>
      </c>
      <c r="F73" s="1"/>
      <c r="G73" s="231"/>
      <c r="H73" s="1"/>
      <c r="I73" s="12" t="e">
        <f t="shared" si="14"/>
        <v>#N/A</v>
      </c>
      <c r="J73" s="12" t="e">
        <f t="shared" si="15"/>
        <v>#N/A</v>
      </c>
      <c r="K73" s="12" t="e">
        <f t="shared" si="16"/>
        <v>#N/A</v>
      </c>
      <c r="L73" s="20" t="e">
        <f t="shared" si="12"/>
        <v>#N/A</v>
      </c>
      <c r="N73" s="227"/>
    </row>
    <row r="74" spans="1:14">
      <c r="A74" s="11" t="str">
        <f t="shared" si="13"/>
        <v/>
      </c>
      <c r="B74" s="99" t="str">
        <f>IFERROR(IF((B73+7)&lt;=Instruções!$C$9,Rundown!B73+7,IF((B73+7-Instruções!$C$9)&lt;7,B73+7,"")),"")</f>
        <v/>
      </c>
      <c r="C74" s="100" t="str">
        <f t="shared" si="9"/>
        <v/>
      </c>
      <c r="D74" s="102" t="str">
        <f t="shared" si="10"/>
        <v/>
      </c>
      <c r="E74" s="100" t="str">
        <f t="shared" si="11"/>
        <v/>
      </c>
      <c r="F74" s="1"/>
      <c r="G74" s="231"/>
      <c r="H74" s="1"/>
      <c r="I74" s="12" t="e">
        <f t="shared" si="14"/>
        <v>#N/A</v>
      </c>
      <c r="J74" s="12" t="e">
        <f t="shared" si="15"/>
        <v>#N/A</v>
      </c>
      <c r="K74" s="12" t="e">
        <f t="shared" si="16"/>
        <v>#N/A</v>
      </c>
      <c r="L74" s="20" t="e">
        <f t="shared" si="12"/>
        <v>#N/A</v>
      </c>
      <c r="N74" s="227"/>
    </row>
    <row r="75" spans="1:14">
      <c r="A75" s="11" t="str">
        <f t="shared" si="13"/>
        <v/>
      </c>
      <c r="B75" s="99" t="str">
        <f>IFERROR(IF((B74+7)&lt;=Instruções!$C$9,Rundown!B74+7,IF((B74+7-Instruções!$C$9)&lt;7,B74+7,"")),"")</f>
        <v/>
      </c>
      <c r="C75" s="100" t="str">
        <f t="shared" si="9"/>
        <v/>
      </c>
      <c r="D75" s="102" t="str">
        <f t="shared" si="10"/>
        <v/>
      </c>
      <c r="E75" s="100" t="str">
        <f t="shared" si="11"/>
        <v/>
      </c>
      <c r="F75" s="1"/>
      <c r="G75" s="231"/>
      <c r="H75" s="1"/>
      <c r="I75" s="12" t="e">
        <f t="shared" si="14"/>
        <v>#N/A</v>
      </c>
      <c r="J75" s="12" t="e">
        <f t="shared" si="15"/>
        <v>#N/A</v>
      </c>
      <c r="K75" s="12" t="e">
        <f t="shared" si="16"/>
        <v>#N/A</v>
      </c>
      <c r="L75" s="20" t="e">
        <f t="shared" si="12"/>
        <v>#N/A</v>
      </c>
      <c r="N75" s="227"/>
    </row>
    <row r="76" spans="1:14">
      <c r="A76" s="11" t="str">
        <f t="shared" si="13"/>
        <v/>
      </c>
      <c r="B76" s="99" t="str">
        <f>IFERROR(IF((B75+7)&lt;=Instruções!$C$9,Rundown!B75+7,IF((B75+7-Instruções!$C$9)&lt;7,B75+7,"")),"")</f>
        <v/>
      </c>
      <c r="C76" s="100" t="str">
        <f t="shared" si="9"/>
        <v/>
      </c>
      <c r="D76" s="102" t="str">
        <f t="shared" si="10"/>
        <v/>
      </c>
      <c r="E76" s="100" t="str">
        <f t="shared" si="11"/>
        <v/>
      </c>
      <c r="F76" s="1"/>
      <c r="G76" s="231"/>
      <c r="H76" s="1"/>
      <c r="I76" s="12" t="e">
        <f t="shared" si="14"/>
        <v>#N/A</v>
      </c>
      <c r="J76" s="12" t="e">
        <f t="shared" si="15"/>
        <v>#N/A</v>
      </c>
      <c r="K76" s="12" t="e">
        <f t="shared" si="16"/>
        <v>#N/A</v>
      </c>
      <c r="L76" s="20" t="e">
        <f t="shared" si="12"/>
        <v>#N/A</v>
      </c>
      <c r="N76" s="227"/>
    </row>
    <row r="77" spans="1:14">
      <c r="A77" s="11" t="str">
        <f t="shared" si="13"/>
        <v/>
      </c>
      <c r="B77" s="99" t="str">
        <f>IFERROR(IF((B76+7)&lt;=Instruções!$C$9,Rundown!B76+7,IF((B76+7-Instruções!$C$9)&lt;7,B76+7,"")),"")</f>
        <v/>
      </c>
      <c r="C77" s="100" t="str">
        <f t="shared" si="9"/>
        <v/>
      </c>
      <c r="D77" s="102" t="str">
        <f t="shared" si="10"/>
        <v/>
      </c>
      <c r="E77" s="100" t="str">
        <f t="shared" si="11"/>
        <v/>
      </c>
      <c r="F77" s="1"/>
      <c r="G77" s="231"/>
      <c r="H77" s="1"/>
      <c r="I77" s="12" t="e">
        <f t="shared" si="14"/>
        <v>#N/A</v>
      </c>
      <c r="J77" s="12" t="e">
        <f t="shared" si="15"/>
        <v>#N/A</v>
      </c>
      <c r="K77" s="12" t="e">
        <f t="shared" si="16"/>
        <v>#N/A</v>
      </c>
      <c r="L77" s="20" t="e">
        <f t="shared" si="12"/>
        <v>#N/A</v>
      </c>
      <c r="N77" s="227"/>
    </row>
    <row r="78" spans="1:14">
      <c r="A78" s="11" t="str">
        <f t="shared" si="13"/>
        <v/>
      </c>
      <c r="B78" s="99" t="str">
        <f>IFERROR(IF((B77+7)&lt;=Instruções!$C$9,Rundown!B77+7,IF((B77+7-Instruções!$C$9)&lt;7,B77+7,"")),"")</f>
        <v/>
      </c>
      <c r="C78" s="100" t="str">
        <f t="shared" si="9"/>
        <v/>
      </c>
      <c r="D78" s="102" t="str">
        <f t="shared" si="10"/>
        <v/>
      </c>
      <c r="E78" s="100" t="str">
        <f t="shared" si="11"/>
        <v/>
      </c>
      <c r="F78" s="1"/>
      <c r="G78" s="231"/>
      <c r="H78" s="1"/>
      <c r="I78" s="12" t="e">
        <f t="shared" si="14"/>
        <v>#N/A</v>
      </c>
      <c r="J78" s="12" t="e">
        <f t="shared" si="15"/>
        <v>#N/A</v>
      </c>
      <c r="K78" s="12" t="e">
        <f t="shared" si="16"/>
        <v>#N/A</v>
      </c>
      <c r="L78" s="20" t="e">
        <f t="shared" si="12"/>
        <v>#N/A</v>
      </c>
      <c r="N78" s="227"/>
    </row>
    <row r="79" spans="1:14">
      <c r="A79" s="11" t="str">
        <f t="shared" si="13"/>
        <v/>
      </c>
      <c r="B79" s="99" t="str">
        <f>IFERROR(IF((B78+7)&lt;=Instruções!$C$9,Rundown!B78+7,IF((B78+7-Instruções!$C$9)&lt;7,B78+7,"")),"")</f>
        <v/>
      </c>
      <c r="C79" s="100" t="str">
        <f t="shared" si="9"/>
        <v/>
      </c>
      <c r="D79" s="102" t="str">
        <f t="shared" si="10"/>
        <v/>
      </c>
      <c r="E79" s="100" t="str">
        <f t="shared" si="11"/>
        <v/>
      </c>
      <c r="F79" s="1"/>
      <c r="G79" s="231"/>
      <c r="H79" s="1"/>
      <c r="I79" s="12" t="e">
        <f t="shared" si="14"/>
        <v>#N/A</v>
      </c>
      <c r="J79" s="12" t="e">
        <f t="shared" si="15"/>
        <v>#N/A</v>
      </c>
      <c r="K79" s="12" t="e">
        <f t="shared" si="16"/>
        <v>#N/A</v>
      </c>
      <c r="L79" s="20" t="e">
        <f t="shared" si="12"/>
        <v>#N/A</v>
      </c>
      <c r="N79" s="227"/>
    </row>
    <row r="80" spans="1:14">
      <c r="A80" s="11" t="str">
        <f t="shared" si="13"/>
        <v/>
      </c>
      <c r="B80" s="99" t="str">
        <f>IFERROR(IF((B79+7)&lt;=Instruções!$C$9,Rundown!B79+7,IF((B79+7-Instruções!$C$9)&lt;7,B79+7,"")),"")</f>
        <v/>
      </c>
      <c r="C80" s="100" t="str">
        <f t="shared" si="9"/>
        <v/>
      </c>
      <c r="D80" s="102" t="str">
        <f t="shared" si="10"/>
        <v/>
      </c>
      <c r="E80" s="100" t="str">
        <f t="shared" si="11"/>
        <v/>
      </c>
      <c r="F80" s="1"/>
      <c r="G80" s="231"/>
      <c r="H80" s="1"/>
      <c r="I80" s="12" t="e">
        <f t="shared" si="14"/>
        <v>#N/A</v>
      </c>
      <c r="J80" s="12" t="e">
        <f t="shared" si="15"/>
        <v>#N/A</v>
      </c>
      <c r="K80" s="12" t="e">
        <f t="shared" si="16"/>
        <v>#N/A</v>
      </c>
      <c r="L80" s="20" t="e">
        <f t="shared" si="12"/>
        <v>#N/A</v>
      </c>
      <c r="N80" s="227"/>
    </row>
    <row r="81" spans="1:14">
      <c r="A81" s="11" t="str">
        <f t="shared" si="13"/>
        <v/>
      </c>
      <c r="B81" s="99" t="str">
        <f>IFERROR(IF((B80+7)&lt;=Instruções!$C$9,Rundown!B80+7,IF((B80+7-Instruções!$C$9)&lt;7,B80+7,"")),"")</f>
        <v/>
      </c>
      <c r="C81" s="100" t="str">
        <f t="shared" si="9"/>
        <v/>
      </c>
      <c r="D81" s="102" t="str">
        <f t="shared" si="10"/>
        <v/>
      </c>
      <c r="E81" s="100" t="str">
        <f t="shared" si="11"/>
        <v/>
      </c>
      <c r="F81" s="1"/>
      <c r="G81" s="231"/>
      <c r="H81" s="1"/>
      <c r="I81" s="12" t="e">
        <f t="shared" si="14"/>
        <v>#N/A</v>
      </c>
      <c r="J81" s="12" t="e">
        <f t="shared" si="15"/>
        <v>#N/A</v>
      </c>
      <c r="K81" s="12" t="e">
        <f t="shared" si="16"/>
        <v>#N/A</v>
      </c>
      <c r="L81" s="20" t="e">
        <f t="shared" si="12"/>
        <v>#N/A</v>
      </c>
      <c r="N81" s="227"/>
    </row>
    <row r="82" spans="1:14">
      <c r="A82" s="11" t="str">
        <f t="shared" si="13"/>
        <v/>
      </c>
      <c r="B82" s="99" t="str">
        <f>IFERROR(IF((B81+7)&lt;=Instruções!$C$9,Rundown!B81+7,IF((B81+7-Instruções!$C$9)&lt;7,B81+7,"")),"")</f>
        <v/>
      </c>
      <c r="C82" s="100" t="str">
        <f t="shared" si="9"/>
        <v/>
      </c>
      <c r="D82" s="102" t="str">
        <f t="shared" si="10"/>
        <v/>
      </c>
      <c r="E82" s="100" t="str">
        <f t="shared" si="11"/>
        <v/>
      </c>
      <c r="F82" s="1"/>
      <c r="G82" s="231"/>
      <c r="H82" s="1"/>
      <c r="I82" s="12" t="e">
        <f t="shared" si="14"/>
        <v>#N/A</v>
      </c>
      <c r="J82" s="12" t="e">
        <f t="shared" si="15"/>
        <v>#N/A</v>
      </c>
      <c r="K82" s="12" t="e">
        <f t="shared" si="16"/>
        <v>#N/A</v>
      </c>
      <c r="L82" s="20" t="e">
        <f t="shared" si="12"/>
        <v>#N/A</v>
      </c>
      <c r="N82" s="227"/>
    </row>
    <row r="83" spans="1:14">
      <c r="A83" s="11" t="str">
        <f t="shared" si="13"/>
        <v/>
      </c>
      <c r="B83" s="99" t="str">
        <f>IFERROR(IF((B82+7)&lt;=Instruções!$C$9,Rundown!B82+7,IF((B82+7-Instruções!$C$9)&lt;7,B82+7,"")),"")</f>
        <v/>
      </c>
      <c r="C83" s="100" t="str">
        <f t="shared" si="9"/>
        <v/>
      </c>
      <c r="D83" s="102" t="str">
        <f t="shared" si="10"/>
        <v/>
      </c>
      <c r="E83" s="100" t="str">
        <f t="shared" si="11"/>
        <v/>
      </c>
      <c r="F83" s="231"/>
      <c r="G83" s="231"/>
      <c r="H83" s="231"/>
      <c r="I83" s="12" t="e">
        <f t="shared" si="14"/>
        <v>#N/A</v>
      </c>
      <c r="J83" s="12" t="e">
        <f t="shared" si="15"/>
        <v>#N/A</v>
      </c>
      <c r="K83" s="12" t="e">
        <f t="shared" si="16"/>
        <v>#N/A</v>
      </c>
      <c r="L83" s="20" t="e">
        <f t="shared" si="12"/>
        <v>#N/A</v>
      </c>
      <c r="N83" s="227"/>
    </row>
    <row r="84" spans="1:14">
      <c r="A84" s="11" t="str">
        <f t="shared" si="13"/>
        <v/>
      </c>
      <c r="B84" s="99" t="str">
        <f>IFERROR(IF((B83+7)&lt;=Instruções!$C$9,Rundown!B83+7,IF((B83+7-Instruções!$C$9)&lt;7,B83+7,"")),"")</f>
        <v/>
      </c>
      <c r="C84" s="100" t="str">
        <f t="shared" si="9"/>
        <v/>
      </c>
      <c r="D84" s="102" t="str">
        <f t="shared" si="10"/>
        <v/>
      </c>
      <c r="E84" s="100" t="str">
        <f t="shared" si="11"/>
        <v/>
      </c>
      <c r="F84" s="231"/>
      <c r="G84" s="231"/>
      <c r="H84" s="231"/>
      <c r="I84" s="12" t="e">
        <f t="shared" si="14"/>
        <v>#N/A</v>
      </c>
      <c r="J84" s="12" t="e">
        <f t="shared" si="15"/>
        <v>#N/A</v>
      </c>
      <c r="K84" s="12" t="e">
        <f t="shared" si="16"/>
        <v>#N/A</v>
      </c>
      <c r="L84" s="20" t="e">
        <f t="shared" si="12"/>
        <v>#N/A</v>
      </c>
      <c r="N84" s="227"/>
    </row>
    <row r="85" spans="1:14">
      <c r="A85" s="11" t="str">
        <f t="shared" si="13"/>
        <v/>
      </c>
      <c r="B85" s="99" t="str">
        <f>IFERROR(IF((B84+7)&lt;=Instruções!$C$9,Rundown!B84+7,IF((B84+7-Instruções!$C$9)&lt;7,B84+7,"")),"")</f>
        <v/>
      </c>
      <c r="C85" s="100" t="str">
        <f t="shared" si="9"/>
        <v/>
      </c>
      <c r="D85" s="102" t="str">
        <f t="shared" si="10"/>
        <v/>
      </c>
      <c r="E85" s="100" t="str">
        <f t="shared" si="11"/>
        <v/>
      </c>
      <c r="F85" s="231"/>
      <c r="G85" s="231"/>
      <c r="H85" s="231"/>
      <c r="I85" s="12" t="e">
        <f t="shared" si="14"/>
        <v>#N/A</v>
      </c>
      <c r="J85" s="12" t="e">
        <f t="shared" si="15"/>
        <v>#N/A</v>
      </c>
      <c r="K85" s="12" t="e">
        <f t="shared" si="16"/>
        <v>#N/A</v>
      </c>
      <c r="L85" s="20" t="e">
        <f t="shared" si="12"/>
        <v>#N/A</v>
      </c>
      <c r="N85" s="227"/>
    </row>
    <row r="86" spans="1:14">
      <c r="A86" s="11" t="str">
        <f t="shared" si="13"/>
        <v/>
      </c>
      <c r="B86" s="99" t="str">
        <f>IFERROR(IF((B85+7)&lt;=Instruções!$C$9,Rundown!B85+7,IF((B85+7-Instruções!$C$9)&lt;7,B85+7,"")),"")</f>
        <v/>
      </c>
      <c r="C86" s="100" t="str">
        <f t="shared" si="9"/>
        <v/>
      </c>
      <c r="D86" s="102" t="str">
        <f t="shared" si="10"/>
        <v/>
      </c>
      <c r="E86" s="100" t="str">
        <f t="shared" si="11"/>
        <v/>
      </c>
      <c r="F86" s="231"/>
      <c r="G86" s="231"/>
      <c r="H86" s="231"/>
      <c r="I86" s="12" t="e">
        <f t="shared" si="14"/>
        <v>#N/A</v>
      </c>
      <c r="J86" s="12" t="e">
        <f t="shared" si="15"/>
        <v>#N/A</v>
      </c>
      <c r="K86" s="12" t="e">
        <f t="shared" si="16"/>
        <v>#N/A</v>
      </c>
      <c r="L86" s="20" t="e">
        <f t="shared" si="12"/>
        <v>#N/A</v>
      </c>
      <c r="N86" s="227"/>
    </row>
    <row r="87" spans="1:14">
      <c r="A87" s="11" t="str">
        <f t="shared" si="13"/>
        <v/>
      </c>
      <c r="B87" s="99" t="str">
        <f>IFERROR(IF((B86+7)&lt;=Instruções!$C$9,Rundown!B86+7,IF((B86+7-Instruções!$C$9)&lt;7,B86+7,"")),"")</f>
        <v/>
      </c>
      <c r="C87" s="100" t="str">
        <f t="shared" si="9"/>
        <v/>
      </c>
      <c r="D87" s="102" t="str">
        <f t="shared" si="10"/>
        <v/>
      </c>
      <c r="E87" s="100" t="str">
        <f t="shared" si="11"/>
        <v/>
      </c>
      <c r="F87" s="231"/>
      <c r="G87" s="231"/>
      <c r="H87" s="231"/>
      <c r="I87" s="12" t="e">
        <f t="shared" si="14"/>
        <v>#N/A</v>
      </c>
      <c r="J87" s="12" t="e">
        <f t="shared" si="15"/>
        <v>#N/A</v>
      </c>
      <c r="K87" s="12" t="e">
        <f t="shared" si="16"/>
        <v>#N/A</v>
      </c>
      <c r="L87" s="20" t="e">
        <f t="shared" si="12"/>
        <v>#N/A</v>
      </c>
      <c r="N87" s="227"/>
    </row>
    <row r="88" spans="1:14">
      <c r="A88" s="11" t="str">
        <f t="shared" si="13"/>
        <v/>
      </c>
      <c r="B88" s="99" t="str">
        <f>IFERROR(IF((B87+7)&lt;=Instruções!$C$9,Rundown!B87+7,IF((B87+7-Instruções!$C$9)&lt;7,B87+7,"")),"")</f>
        <v/>
      </c>
      <c r="C88" s="100" t="str">
        <f t="shared" si="9"/>
        <v/>
      </c>
      <c r="D88" s="102" t="str">
        <f t="shared" si="10"/>
        <v/>
      </c>
      <c r="E88" s="100" t="str">
        <f t="shared" si="11"/>
        <v/>
      </c>
      <c r="F88" s="231"/>
      <c r="G88" s="231"/>
      <c r="H88" s="231"/>
      <c r="I88" s="12" t="e">
        <f t="shared" si="14"/>
        <v>#N/A</v>
      </c>
      <c r="J88" s="12" t="e">
        <f t="shared" si="15"/>
        <v>#N/A</v>
      </c>
      <c r="K88" s="12" t="e">
        <f t="shared" si="16"/>
        <v>#N/A</v>
      </c>
      <c r="L88" s="20" t="e">
        <f t="shared" si="12"/>
        <v>#N/A</v>
      </c>
      <c r="N88" s="227"/>
    </row>
    <row r="89" spans="1:14">
      <c r="A89" s="11" t="str">
        <f t="shared" si="13"/>
        <v/>
      </c>
      <c r="B89" s="99" t="str">
        <f>IFERROR(IF((B88+7)&lt;=Instruções!$C$9,Rundown!B88+7,IF((B88+7-Instruções!$C$9)&lt;7,B88+7,"")),"")</f>
        <v/>
      </c>
      <c r="C89" s="100" t="str">
        <f t="shared" si="9"/>
        <v/>
      </c>
      <c r="D89" s="102" t="str">
        <f t="shared" si="10"/>
        <v/>
      </c>
      <c r="E89" s="100" t="str">
        <f t="shared" si="11"/>
        <v/>
      </c>
      <c r="F89" s="231"/>
      <c r="G89" s="231"/>
      <c r="H89" s="231"/>
      <c r="I89" s="12" t="e">
        <f t="shared" si="14"/>
        <v>#N/A</v>
      </c>
      <c r="J89" s="12" t="e">
        <f t="shared" si="15"/>
        <v>#N/A</v>
      </c>
      <c r="K89" s="12" t="e">
        <f t="shared" si="16"/>
        <v>#N/A</v>
      </c>
      <c r="L89" s="20" t="e">
        <f t="shared" si="12"/>
        <v>#N/A</v>
      </c>
      <c r="N89" s="227"/>
    </row>
    <row r="90" spans="1:14">
      <c r="A90" s="11" t="str">
        <f t="shared" si="13"/>
        <v/>
      </c>
      <c r="B90" s="99" t="str">
        <f>IFERROR(IF((B89+7)&lt;=Instruções!$C$9,Rundown!B89+7,IF((B89+7-Instruções!$C$9)&lt;7,B89+7,"")),"")</f>
        <v/>
      </c>
      <c r="C90" s="100" t="str">
        <f t="shared" si="9"/>
        <v/>
      </c>
      <c r="D90" s="102" t="str">
        <f t="shared" si="10"/>
        <v/>
      </c>
      <c r="E90" s="100" t="str">
        <f t="shared" si="11"/>
        <v/>
      </c>
      <c r="F90" s="231"/>
      <c r="G90" s="231"/>
      <c r="H90" s="231"/>
      <c r="I90" s="12" t="e">
        <f t="shared" si="14"/>
        <v>#N/A</v>
      </c>
      <c r="J90" s="12" t="e">
        <f t="shared" si="15"/>
        <v>#N/A</v>
      </c>
      <c r="K90" s="12" t="e">
        <f t="shared" si="16"/>
        <v>#N/A</v>
      </c>
      <c r="L90" s="20" t="e">
        <f t="shared" si="12"/>
        <v>#N/A</v>
      </c>
      <c r="N90" s="227"/>
    </row>
    <row r="91" spans="1:14">
      <c r="A91" s="11" t="str">
        <f t="shared" si="13"/>
        <v/>
      </c>
      <c r="B91" s="99" t="str">
        <f>IFERROR(IF((B90+7)&lt;=Instruções!$C$9,Rundown!B90+7,IF((B90+7-Instruções!$C$9)&lt;7,B90+7,"")),"")</f>
        <v/>
      </c>
      <c r="C91" s="100" t="str">
        <f t="shared" si="9"/>
        <v/>
      </c>
      <c r="D91" s="102" t="str">
        <f t="shared" si="10"/>
        <v/>
      </c>
      <c r="E91" s="100" t="str">
        <f t="shared" si="11"/>
        <v/>
      </c>
      <c r="F91" s="231"/>
      <c r="G91" s="231"/>
      <c r="H91" s="231"/>
      <c r="I91" s="12" t="e">
        <f t="shared" si="14"/>
        <v>#N/A</v>
      </c>
      <c r="J91" s="12" t="e">
        <f t="shared" si="15"/>
        <v>#N/A</v>
      </c>
      <c r="K91" s="12" t="e">
        <f t="shared" si="16"/>
        <v>#N/A</v>
      </c>
      <c r="L91" s="20" t="e">
        <f t="shared" si="12"/>
        <v>#N/A</v>
      </c>
      <c r="N91" s="227"/>
    </row>
    <row r="92" spans="1:14">
      <c r="A92" s="11" t="str">
        <f t="shared" si="13"/>
        <v/>
      </c>
      <c r="B92" s="99" t="str">
        <f>IFERROR(IF((B91+7)&lt;=Instruções!$C$9,Rundown!B91+7,IF((B91+7-Instruções!$C$9)&lt;7,B91+7,"")),"")</f>
        <v/>
      </c>
      <c r="C92" s="100" t="str">
        <f t="shared" si="9"/>
        <v/>
      </c>
      <c r="D92" s="102" t="str">
        <f t="shared" si="10"/>
        <v/>
      </c>
      <c r="E92" s="100" t="str">
        <f t="shared" si="11"/>
        <v/>
      </c>
      <c r="F92" s="231"/>
      <c r="G92" s="231"/>
      <c r="H92" s="231"/>
      <c r="I92" s="12" t="e">
        <f t="shared" si="14"/>
        <v>#N/A</v>
      </c>
      <c r="J92" s="12" t="e">
        <f t="shared" si="15"/>
        <v>#N/A</v>
      </c>
      <c r="K92" s="12" t="e">
        <f t="shared" si="16"/>
        <v>#N/A</v>
      </c>
      <c r="L92" s="20" t="e">
        <f t="shared" si="12"/>
        <v>#N/A</v>
      </c>
      <c r="N92" s="227"/>
    </row>
    <row r="93" spans="1:14">
      <c r="A93" s="11" t="str">
        <f t="shared" si="13"/>
        <v/>
      </c>
      <c r="B93" s="99" t="str">
        <f>IFERROR(IF((B92+7)&lt;=Instruções!$C$9,Rundown!B92+7,IF((B92+7-Instruções!$C$9)&lt;7,B92+7,"")),"")</f>
        <v/>
      </c>
      <c r="C93" s="100" t="str">
        <f t="shared" si="9"/>
        <v/>
      </c>
      <c r="D93" s="102" t="str">
        <f t="shared" si="10"/>
        <v/>
      </c>
      <c r="E93" s="100" t="str">
        <f t="shared" si="11"/>
        <v/>
      </c>
      <c r="F93" s="231"/>
      <c r="G93" s="231"/>
      <c r="H93" s="231"/>
      <c r="I93" s="12" t="e">
        <f t="shared" si="14"/>
        <v>#N/A</v>
      </c>
      <c r="J93" s="12" t="e">
        <f t="shared" si="15"/>
        <v>#N/A</v>
      </c>
      <c r="K93" s="12" t="e">
        <f t="shared" si="16"/>
        <v>#N/A</v>
      </c>
      <c r="L93" s="20" t="e">
        <f t="shared" si="12"/>
        <v>#N/A</v>
      </c>
      <c r="N93" s="227"/>
    </row>
    <row r="94" spans="1:14">
      <c r="A94" s="11" t="str">
        <f t="shared" si="13"/>
        <v/>
      </c>
      <c r="B94" s="99" t="str">
        <f>IFERROR(IF((B93+7)&lt;=Instruções!$C$9,Rundown!B93+7,IF((B93+7-Instruções!$C$9)&lt;7,B93+7,"")),"")</f>
        <v/>
      </c>
      <c r="C94" s="100" t="str">
        <f t="shared" si="9"/>
        <v/>
      </c>
      <c r="D94" s="102" t="str">
        <f t="shared" si="10"/>
        <v/>
      </c>
      <c r="E94" s="100" t="str">
        <f t="shared" si="11"/>
        <v/>
      </c>
      <c r="F94" s="231"/>
      <c r="G94" s="231"/>
      <c r="H94" s="231"/>
      <c r="I94" s="12" t="e">
        <f t="shared" si="14"/>
        <v>#N/A</v>
      </c>
      <c r="J94" s="12" t="e">
        <f t="shared" si="15"/>
        <v>#N/A</v>
      </c>
      <c r="K94" s="12" t="e">
        <f t="shared" si="16"/>
        <v>#N/A</v>
      </c>
      <c r="L94" s="20" t="e">
        <f t="shared" si="12"/>
        <v>#N/A</v>
      </c>
      <c r="N94" s="227"/>
    </row>
    <row r="95" spans="1:14">
      <c r="A95" s="11" t="str">
        <f t="shared" si="13"/>
        <v/>
      </c>
      <c r="B95" s="99" t="str">
        <f>IFERROR(IF((B94+7)&lt;=Instruções!$C$9,Rundown!B94+7,IF((B94+7-Instruções!$C$9)&lt;7,B94+7,"")),"")</f>
        <v/>
      </c>
      <c r="C95" s="100" t="str">
        <f t="shared" si="9"/>
        <v/>
      </c>
      <c r="D95" s="102" t="str">
        <f t="shared" si="10"/>
        <v/>
      </c>
      <c r="E95" s="100" t="str">
        <f t="shared" si="11"/>
        <v/>
      </c>
      <c r="F95" s="231"/>
      <c r="G95" s="231"/>
      <c r="H95" s="231"/>
      <c r="I95" s="12" t="e">
        <f t="shared" si="14"/>
        <v>#N/A</v>
      </c>
      <c r="J95" s="12" t="e">
        <f t="shared" si="15"/>
        <v>#N/A</v>
      </c>
      <c r="K95" s="12" t="e">
        <f t="shared" si="16"/>
        <v>#N/A</v>
      </c>
      <c r="L95" s="20" t="e">
        <f t="shared" si="12"/>
        <v>#N/A</v>
      </c>
      <c r="N95" s="227"/>
    </row>
    <row r="96" spans="1:14">
      <c r="A96" s="11" t="str">
        <f t="shared" si="13"/>
        <v/>
      </c>
      <c r="B96" s="99" t="str">
        <f>IFERROR(IF((B95+7)&lt;=Instruções!$C$9,Rundown!B95+7,IF((B95+7-Instruções!$C$9)&lt;7,B95+7,"")),"")</f>
        <v/>
      </c>
      <c r="C96" s="100" t="str">
        <f t="shared" si="9"/>
        <v/>
      </c>
      <c r="D96" s="102" t="str">
        <f t="shared" si="10"/>
        <v/>
      </c>
      <c r="E96" s="100" t="str">
        <f t="shared" si="11"/>
        <v/>
      </c>
      <c r="F96" s="231"/>
      <c r="G96" s="231"/>
      <c r="H96" s="231"/>
      <c r="I96" s="12" t="e">
        <f t="shared" si="14"/>
        <v>#N/A</v>
      </c>
      <c r="J96" s="12" t="e">
        <f t="shared" si="15"/>
        <v>#N/A</v>
      </c>
      <c r="K96" s="12" t="e">
        <f t="shared" si="16"/>
        <v>#N/A</v>
      </c>
      <c r="L96" s="20" t="e">
        <f t="shared" si="12"/>
        <v>#N/A</v>
      </c>
      <c r="N96" s="227"/>
    </row>
    <row r="97" spans="1:14">
      <c r="A97" s="11" t="str">
        <f t="shared" si="13"/>
        <v/>
      </c>
      <c r="B97" s="99" t="str">
        <f>IFERROR(IF((B96+7)&lt;=Instruções!$C$9,Rundown!B96+7,IF((B96+7-Instruções!$C$9)&lt;7,B96+7,"")),"")</f>
        <v/>
      </c>
      <c r="C97" s="100" t="str">
        <f t="shared" si="9"/>
        <v/>
      </c>
      <c r="D97" s="102" t="str">
        <f t="shared" si="10"/>
        <v/>
      </c>
      <c r="E97" s="100" t="str">
        <f t="shared" si="11"/>
        <v/>
      </c>
      <c r="F97" s="231"/>
      <c r="G97" s="231"/>
      <c r="H97" s="231"/>
      <c r="I97" s="12" t="e">
        <f t="shared" si="14"/>
        <v>#N/A</v>
      </c>
      <c r="J97" s="12" t="e">
        <f t="shared" si="15"/>
        <v>#N/A</v>
      </c>
      <c r="K97" s="12" t="e">
        <f t="shared" si="16"/>
        <v>#N/A</v>
      </c>
      <c r="L97" s="20" t="e">
        <f t="shared" si="12"/>
        <v>#N/A</v>
      </c>
      <c r="N97" s="227"/>
    </row>
    <row r="98" spans="1:14">
      <c r="A98" s="11" t="str">
        <f t="shared" si="13"/>
        <v/>
      </c>
      <c r="B98" s="99" t="str">
        <f>IFERROR(IF((B97+7)&lt;=Instruções!$C$9,Rundown!B97+7,IF((B97+7-Instruções!$C$9)&lt;7,B97+7,"")),"")</f>
        <v/>
      </c>
      <c r="C98" s="100" t="str">
        <f t="shared" si="9"/>
        <v/>
      </c>
      <c r="D98" s="102" t="str">
        <f t="shared" si="10"/>
        <v/>
      </c>
      <c r="E98" s="100" t="str">
        <f t="shared" si="11"/>
        <v/>
      </c>
      <c r="F98" s="231"/>
      <c r="G98" s="231"/>
      <c r="H98" s="231"/>
      <c r="I98" s="12" t="e">
        <f t="shared" si="14"/>
        <v>#N/A</v>
      </c>
      <c r="J98" s="12" t="e">
        <f t="shared" si="15"/>
        <v>#N/A</v>
      </c>
      <c r="K98" s="12" t="e">
        <f t="shared" si="16"/>
        <v>#N/A</v>
      </c>
      <c r="L98" s="20" t="e">
        <f t="shared" si="12"/>
        <v>#N/A</v>
      </c>
      <c r="N98" s="227"/>
    </row>
    <row r="99" spans="1:14">
      <c r="A99" s="11" t="str">
        <f t="shared" si="13"/>
        <v/>
      </c>
      <c r="B99" s="99" t="str">
        <f>IFERROR(IF((B98+7)&lt;=Instruções!$C$9,Rundown!B98+7,IF((B98+7-Instruções!$C$9)&lt;7,B98+7,"")),"")</f>
        <v/>
      </c>
      <c r="C99" s="100" t="str">
        <f t="shared" si="9"/>
        <v/>
      </c>
      <c r="D99" s="102" t="str">
        <f t="shared" si="10"/>
        <v/>
      </c>
      <c r="E99" s="100" t="str">
        <f t="shared" si="11"/>
        <v/>
      </c>
      <c r="F99" s="231"/>
      <c r="G99" s="231"/>
      <c r="H99" s="231"/>
      <c r="I99" s="12" t="e">
        <f t="shared" si="14"/>
        <v>#N/A</v>
      </c>
      <c r="J99" s="12" t="e">
        <f t="shared" si="15"/>
        <v>#N/A</v>
      </c>
      <c r="K99" s="12" t="e">
        <f t="shared" si="16"/>
        <v>#N/A</v>
      </c>
      <c r="L99" s="20" t="e">
        <f t="shared" si="12"/>
        <v>#N/A</v>
      </c>
      <c r="N99" s="227"/>
    </row>
    <row r="100" spans="1:14">
      <c r="A100" s="11" t="str">
        <f t="shared" si="13"/>
        <v/>
      </c>
      <c r="B100" s="99" t="str">
        <f>IFERROR(IF((B99+7)&lt;=Instruções!$C$9,Rundown!B99+7,IF((B99+7-Instruções!$C$9)&lt;7,B99+7,"")),"")</f>
        <v/>
      </c>
      <c r="C100" s="100" t="str">
        <f t="shared" si="9"/>
        <v/>
      </c>
      <c r="D100" s="102" t="str">
        <f t="shared" si="10"/>
        <v/>
      </c>
      <c r="E100" s="100" t="str">
        <f t="shared" si="11"/>
        <v/>
      </c>
      <c r="F100" s="231"/>
      <c r="G100" s="231"/>
      <c r="H100" s="231"/>
      <c r="I100" s="12" t="e">
        <f t="shared" si="14"/>
        <v>#N/A</v>
      </c>
      <c r="J100" s="12" t="e">
        <f t="shared" si="15"/>
        <v>#N/A</v>
      </c>
      <c r="K100" s="12" t="e">
        <f t="shared" si="16"/>
        <v>#N/A</v>
      </c>
      <c r="L100" s="20" t="e">
        <f t="shared" si="12"/>
        <v>#N/A</v>
      </c>
      <c r="N100" s="227"/>
    </row>
    <row r="101" spans="1:14">
      <c r="A101" s="11" t="str">
        <f t="shared" si="13"/>
        <v/>
      </c>
      <c r="B101" s="99" t="str">
        <f>IFERROR(IF((B100+7)&lt;=Instruções!$C$9,Rundown!B100+7,IF((B100+7-Instruções!$C$9)&lt;7,B100+7,"")),"")</f>
        <v/>
      </c>
      <c r="C101" s="100" t="str">
        <f t="shared" si="9"/>
        <v/>
      </c>
      <c r="D101" s="102" t="str">
        <f t="shared" si="10"/>
        <v/>
      </c>
      <c r="E101" s="100" t="str">
        <f t="shared" si="11"/>
        <v/>
      </c>
      <c r="F101" s="231"/>
      <c r="G101" s="231"/>
      <c r="H101" s="231"/>
      <c r="I101" s="12" t="e">
        <f t="shared" si="14"/>
        <v>#N/A</v>
      </c>
      <c r="J101" s="12" t="e">
        <f t="shared" si="15"/>
        <v>#N/A</v>
      </c>
      <c r="K101" s="12" t="e">
        <f t="shared" si="16"/>
        <v>#N/A</v>
      </c>
      <c r="L101" s="20" t="e">
        <f t="shared" si="12"/>
        <v>#N/A</v>
      </c>
      <c r="N101" s="227"/>
    </row>
    <row r="102" spans="1:14">
      <c r="A102" s="11" t="str">
        <f t="shared" si="13"/>
        <v/>
      </c>
      <c r="B102" s="99" t="str">
        <f>IFERROR(IF((B101+7)&lt;=Instruções!$C$9,Rundown!B101+7,IF((B101+7-Instruções!$C$9)&lt;7,B101+7,"")),"")</f>
        <v/>
      </c>
      <c r="C102" s="100" t="str">
        <f t="shared" si="9"/>
        <v/>
      </c>
      <c r="D102" s="102" t="str">
        <f t="shared" si="10"/>
        <v/>
      </c>
      <c r="E102" s="100" t="str">
        <f t="shared" si="11"/>
        <v/>
      </c>
      <c r="F102" s="231"/>
      <c r="G102" s="231"/>
      <c r="H102" s="231"/>
      <c r="I102" s="12" t="e">
        <f t="shared" si="14"/>
        <v>#N/A</v>
      </c>
      <c r="J102" s="12" t="e">
        <f t="shared" si="15"/>
        <v>#N/A</v>
      </c>
      <c r="K102" s="12" t="e">
        <f t="shared" si="16"/>
        <v>#N/A</v>
      </c>
      <c r="L102" s="20" t="e">
        <f t="shared" si="12"/>
        <v>#N/A</v>
      </c>
      <c r="N102" s="227"/>
    </row>
    <row r="103" spans="1:14">
      <c r="A103" s="11" t="str">
        <f t="shared" si="13"/>
        <v/>
      </c>
      <c r="B103" s="99" t="str">
        <f>IFERROR(IF((B102+7)&lt;=Instruções!$C$9,Rundown!B102+7,IF((B102+7-Instruções!$C$9)&lt;7,B102+7,"")),"")</f>
        <v/>
      </c>
      <c r="C103" s="100" t="str">
        <f t="shared" si="9"/>
        <v/>
      </c>
      <c r="D103" s="102" t="str">
        <f t="shared" si="10"/>
        <v/>
      </c>
      <c r="E103" s="100" t="str">
        <f t="shared" si="11"/>
        <v/>
      </c>
      <c r="F103" s="231"/>
      <c r="G103" s="231"/>
      <c r="H103" s="231"/>
      <c r="I103" s="12" t="e">
        <f t="shared" si="14"/>
        <v>#N/A</v>
      </c>
      <c r="J103" s="12" t="e">
        <f t="shared" si="15"/>
        <v>#N/A</v>
      </c>
      <c r="K103" s="12" t="e">
        <f t="shared" si="16"/>
        <v>#N/A</v>
      </c>
      <c r="L103" s="20" t="e">
        <f t="shared" si="12"/>
        <v>#N/A</v>
      </c>
      <c r="N103" s="227"/>
    </row>
    <row r="104" spans="1:14">
      <c r="A104" s="11" t="str">
        <f t="shared" si="13"/>
        <v/>
      </c>
      <c r="B104" s="99" t="str">
        <f>IFERROR(IF((B103+7)&lt;=Instruções!$C$9,Rundown!B103+7,IF((B103+7-Instruções!$C$9)&lt;7,B103+7,"")),"")</f>
        <v/>
      </c>
      <c r="C104" s="100" t="str">
        <f t="shared" si="9"/>
        <v/>
      </c>
      <c r="D104" s="102" t="str">
        <f t="shared" si="10"/>
        <v/>
      </c>
      <c r="E104" s="100" t="str">
        <f t="shared" si="11"/>
        <v/>
      </c>
      <c r="F104" s="231"/>
      <c r="G104" s="231"/>
      <c r="H104" s="231"/>
      <c r="I104" s="12" t="e">
        <f t="shared" si="14"/>
        <v>#N/A</v>
      </c>
      <c r="J104" s="12" t="e">
        <f t="shared" si="15"/>
        <v>#N/A</v>
      </c>
      <c r="K104" s="12" t="e">
        <f t="shared" si="16"/>
        <v>#N/A</v>
      </c>
      <c r="L104" s="20" t="e">
        <f t="shared" si="12"/>
        <v>#N/A</v>
      </c>
      <c r="N104" s="227"/>
    </row>
    <row r="105" spans="1:14">
      <c r="A105" s="11" t="str">
        <f t="shared" si="13"/>
        <v/>
      </c>
      <c r="B105" s="99" t="str">
        <f>IFERROR(IF((B104+7)&lt;=Instruções!$C$9,Rundown!B104+7,IF((B104+7-Instruções!$C$9)&lt;7,B104+7,"")),"")</f>
        <v/>
      </c>
      <c r="C105" s="100" t="str">
        <f t="shared" si="9"/>
        <v/>
      </c>
      <c r="D105" s="102" t="str">
        <f t="shared" si="10"/>
        <v/>
      </c>
      <c r="E105" s="100" t="str">
        <f t="shared" si="11"/>
        <v/>
      </c>
      <c r="F105" s="231"/>
      <c r="G105" s="231"/>
      <c r="H105" s="231"/>
      <c r="I105" s="12" t="e">
        <f t="shared" si="14"/>
        <v>#N/A</v>
      </c>
      <c r="J105" s="12" t="e">
        <f t="shared" si="15"/>
        <v>#N/A</v>
      </c>
      <c r="K105" s="12" t="e">
        <f t="shared" si="16"/>
        <v>#N/A</v>
      </c>
      <c r="L105" s="20" t="e">
        <f t="shared" si="12"/>
        <v>#N/A</v>
      </c>
      <c r="N105" s="227"/>
    </row>
    <row r="106" spans="1:14">
      <c r="A106" s="11" t="str">
        <f t="shared" si="13"/>
        <v/>
      </c>
      <c r="B106" s="99" t="str">
        <f>IFERROR(IF((B105+7)&lt;=Instruções!$C$9,Rundown!B105+7,IF((B105+7-Instruções!$C$9)&lt;7,B105+7,"")),"")</f>
        <v/>
      </c>
      <c r="C106" s="100" t="str">
        <f t="shared" si="9"/>
        <v/>
      </c>
      <c r="D106" s="102" t="str">
        <f t="shared" si="10"/>
        <v/>
      </c>
      <c r="E106" s="100" t="str">
        <f t="shared" si="11"/>
        <v/>
      </c>
      <c r="F106" s="231"/>
      <c r="G106" s="231"/>
      <c r="H106" s="231"/>
      <c r="I106" s="12" t="e">
        <f t="shared" si="14"/>
        <v>#N/A</v>
      </c>
      <c r="J106" s="12" t="e">
        <f t="shared" si="15"/>
        <v>#N/A</v>
      </c>
      <c r="K106" s="12" t="e">
        <f t="shared" si="16"/>
        <v>#N/A</v>
      </c>
      <c r="L106" s="20" t="e">
        <f t="shared" si="12"/>
        <v>#N/A</v>
      </c>
      <c r="N106" s="227"/>
    </row>
    <row r="107" spans="1:14">
      <c r="A107" s="11" t="str">
        <f t="shared" si="13"/>
        <v/>
      </c>
      <c r="B107" s="99" t="str">
        <f>IFERROR(IF((B106+7)&lt;=Instruções!$C$9,Rundown!B106+7,IF((B106+7-Instruções!$C$9)&lt;7,B106+7,"")),"")</f>
        <v/>
      </c>
      <c r="C107" s="100" t="str">
        <f t="shared" si="9"/>
        <v/>
      </c>
      <c r="D107" s="102" t="str">
        <f t="shared" si="10"/>
        <v/>
      </c>
      <c r="E107" s="100" t="str">
        <f t="shared" si="11"/>
        <v/>
      </c>
      <c r="F107" s="231"/>
      <c r="G107" s="231"/>
      <c r="H107" s="231"/>
      <c r="I107" s="12" t="e">
        <f t="shared" si="14"/>
        <v>#N/A</v>
      </c>
      <c r="J107" s="12" t="e">
        <f t="shared" si="15"/>
        <v>#N/A</v>
      </c>
      <c r="K107" s="12" t="e">
        <f t="shared" si="16"/>
        <v>#N/A</v>
      </c>
      <c r="L107" s="20" t="e">
        <f t="shared" si="12"/>
        <v>#N/A</v>
      </c>
      <c r="N107" s="227"/>
    </row>
    <row r="108" spans="1:14">
      <c r="A108" s="11" t="str">
        <f t="shared" si="13"/>
        <v/>
      </c>
      <c r="B108" s="99" t="str">
        <f>IFERROR(IF((B107+7)&lt;=Instruções!$C$9,Rundown!B107+7,IF((B107+7-Instruções!$C$9)&lt;7,B107+7,"")),"")</f>
        <v/>
      </c>
      <c r="C108" s="100" t="str">
        <f t="shared" si="9"/>
        <v/>
      </c>
      <c r="D108" s="102" t="str">
        <f t="shared" si="10"/>
        <v/>
      </c>
      <c r="E108" s="100" t="str">
        <f t="shared" si="11"/>
        <v/>
      </c>
      <c r="F108" s="231"/>
      <c r="G108" s="231"/>
      <c r="H108" s="231"/>
      <c r="I108" s="12" t="e">
        <f t="shared" si="14"/>
        <v>#N/A</v>
      </c>
      <c r="J108" s="12" t="e">
        <f t="shared" si="15"/>
        <v>#N/A</v>
      </c>
      <c r="K108" s="12" t="e">
        <f t="shared" si="16"/>
        <v>#N/A</v>
      </c>
      <c r="L108" s="20" t="e">
        <f t="shared" si="12"/>
        <v>#N/A</v>
      </c>
      <c r="N108" s="227"/>
    </row>
    <row r="109" spans="1:14">
      <c r="A109" s="11" t="str">
        <f t="shared" si="13"/>
        <v/>
      </c>
      <c r="B109" s="99" t="str">
        <f>IFERROR(IF((B108+7)&lt;=Instruções!$C$9,Rundown!B108+7,IF((B108+7-Instruções!$C$9)&lt;7,B108+7,"")),"")</f>
        <v/>
      </c>
      <c r="C109" s="100" t="str">
        <f t="shared" si="9"/>
        <v/>
      </c>
      <c r="D109" s="102" t="str">
        <f t="shared" si="10"/>
        <v/>
      </c>
      <c r="E109" s="100" t="str">
        <f t="shared" si="11"/>
        <v/>
      </c>
      <c r="F109" s="231"/>
      <c r="G109" s="231"/>
      <c r="H109" s="231"/>
      <c r="I109" s="12" t="e">
        <f t="shared" si="14"/>
        <v>#N/A</v>
      </c>
      <c r="J109" s="12" t="e">
        <f t="shared" si="15"/>
        <v>#N/A</v>
      </c>
      <c r="K109" s="12" t="e">
        <f t="shared" si="16"/>
        <v>#N/A</v>
      </c>
      <c r="L109" s="20" t="e">
        <f t="shared" si="12"/>
        <v>#N/A</v>
      </c>
      <c r="N109" s="227"/>
    </row>
    <row r="110" spans="1:14">
      <c r="A110" s="11" t="str">
        <f t="shared" si="13"/>
        <v/>
      </c>
      <c r="B110" s="99" t="str">
        <f>IFERROR(IF((B109+7)&lt;=Instruções!$C$9,Rundown!B109+7,IF((B109+7-Instruções!$C$9)&lt;7,B109+7,"")),"")</f>
        <v/>
      </c>
      <c r="C110" s="100" t="str">
        <f t="shared" si="9"/>
        <v/>
      </c>
      <c r="D110" s="102" t="str">
        <f t="shared" si="10"/>
        <v/>
      </c>
      <c r="E110" s="100" t="str">
        <f t="shared" si="11"/>
        <v/>
      </c>
      <c r="F110" s="231"/>
      <c r="G110" s="231"/>
      <c r="H110" s="231"/>
      <c r="I110" s="12" t="e">
        <f t="shared" si="14"/>
        <v>#N/A</v>
      </c>
      <c r="J110" s="12" t="e">
        <f t="shared" si="15"/>
        <v>#N/A</v>
      </c>
      <c r="K110" s="12" t="e">
        <f t="shared" si="16"/>
        <v>#N/A</v>
      </c>
      <c r="L110" s="20" t="e">
        <f t="shared" si="12"/>
        <v>#N/A</v>
      </c>
      <c r="N110" s="227"/>
    </row>
    <row r="111" spans="1:14">
      <c r="A111" s="11" t="str">
        <f t="shared" si="13"/>
        <v/>
      </c>
      <c r="B111" s="99" t="str">
        <f>IFERROR(IF((B110+7)&lt;=Instruções!$C$9,Rundown!B110+7,IF((B110+7-Instruções!$C$9)&lt;7,B110+7,"")),"")</f>
        <v/>
      </c>
      <c r="C111" s="100" t="str">
        <f t="shared" si="9"/>
        <v/>
      </c>
      <c r="D111" s="102" t="str">
        <f t="shared" si="10"/>
        <v/>
      </c>
      <c r="E111" s="100" t="str">
        <f t="shared" si="11"/>
        <v/>
      </c>
      <c r="F111" s="231"/>
      <c r="G111" s="231"/>
      <c r="H111" s="231"/>
      <c r="I111" s="12" t="e">
        <f t="shared" si="14"/>
        <v>#N/A</v>
      </c>
      <c r="J111" s="12" t="e">
        <f t="shared" si="15"/>
        <v>#N/A</v>
      </c>
      <c r="K111" s="12" t="e">
        <f t="shared" si="16"/>
        <v>#N/A</v>
      </c>
      <c r="L111" s="20" t="e">
        <f t="shared" si="12"/>
        <v>#N/A</v>
      </c>
      <c r="N111" s="227"/>
    </row>
    <row r="112" spans="1:14">
      <c r="A112" s="11" t="str">
        <f t="shared" si="13"/>
        <v/>
      </c>
      <c r="B112" s="99" t="str">
        <f>IFERROR(IF((B111+7)&lt;=Instruções!$C$9,Rundown!B111+7,IF((B111+7-Instruções!$C$9)&lt;7,B111+7,"")),"")</f>
        <v/>
      </c>
      <c r="C112" s="100" t="str">
        <f t="shared" si="9"/>
        <v/>
      </c>
      <c r="D112" s="102" t="str">
        <f t="shared" si="10"/>
        <v/>
      </c>
      <c r="E112" s="100" t="str">
        <f t="shared" si="11"/>
        <v/>
      </c>
      <c r="F112" s="231"/>
      <c r="G112" s="231"/>
      <c r="H112" s="231"/>
      <c r="I112" s="12" t="e">
        <f t="shared" si="14"/>
        <v>#N/A</v>
      </c>
      <c r="J112" s="12" t="e">
        <f t="shared" si="15"/>
        <v>#N/A</v>
      </c>
      <c r="K112" s="12" t="e">
        <f t="shared" si="16"/>
        <v>#N/A</v>
      </c>
      <c r="L112" s="20" t="e">
        <f t="shared" si="12"/>
        <v>#N/A</v>
      </c>
      <c r="N112" s="227"/>
    </row>
    <row r="113" spans="1:14">
      <c r="A113" s="11" t="str">
        <f t="shared" si="13"/>
        <v/>
      </c>
      <c r="B113" s="99" t="str">
        <f>IFERROR(IF((B112+7)&lt;=Instruções!$C$9,Rundown!B112+7,IF((B112+7-Instruções!$C$9)&lt;7,B112+7,"")),"")</f>
        <v/>
      </c>
      <c r="C113" s="100" t="str">
        <f t="shared" si="9"/>
        <v/>
      </c>
      <c r="D113" s="102" t="str">
        <f t="shared" si="10"/>
        <v/>
      </c>
      <c r="E113" s="100" t="str">
        <f t="shared" si="11"/>
        <v/>
      </c>
      <c r="F113" s="231"/>
      <c r="G113" s="231"/>
      <c r="H113" s="231"/>
      <c r="I113" s="12" t="e">
        <f t="shared" si="14"/>
        <v>#N/A</v>
      </c>
      <c r="J113" s="12" t="e">
        <f t="shared" si="15"/>
        <v>#N/A</v>
      </c>
      <c r="K113" s="12" t="e">
        <f t="shared" si="16"/>
        <v>#N/A</v>
      </c>
      <c r="L113" s="20" t="e">
        <f t="shared" si="12"/>
        <v>#N/A</v>
      </c>
      <c r="N113" s="227"/>
    </row>
    <row r="114" spans="1:14">
      <c r="A114" s="11" t="str">
        <f t="shared" si="13"/>
        <v/>
      </c>
      <c r="B114" s="99" t="str">
        <f>IFERROR(IF((B113+7)&lt;=Instruções!$C$9,Rundown!B113+7,IF((B113+7-Instruções!$C$9)&lt;7,B113+7,"")),"")</f>
        <v/>
      </c>
      <c r="C114" s="100" t="str">
        <f t="shared" si="9"/>
        <v/>
      </c>
      <c r="D114" s="102" t="str">
        <f t="shared" si="10"/>
        <v/>
      </c>
      <c r="E114" s="100" t="str">
        <f t="shared" si="11"/>
        <v/>
      </c>
      <c r="F114" s="231"/>
      <c r="G114" s="231"/>
      <c r="H114" s="231"/>
      <c r="I114" s="12" t="e">
        <f t="shared" si="14"/>
        <v>#N/A</v>
      </c>
      <c r="J114" s="12" t="e">
        <f t="shared" si="15"/>
        <v>#N/A</v>
      </c>
      <c r="K114" s="12" t="e">
        <f t="shared" si="16"/>
        <v>#N/A</v>
      </c>
      <c r="L114" s="20" t="e">
        <f t="shared" si="12"/>
        <v>#N/A</v>
      </c>
      <c r="N114" s="227"/>
    </row>
    <row r="115" spans="1:14">
      <c r="A115" s="11" t="str">
        <f t="shared" si="13"/>
        <v/>
      </c>
      <c r="B115" s="99" t="str">
        <f>IFERROR(IF((B114+7)&lt;=Instruções!$C$9,Rundown!B114+7,IF((B114+7-Instruções!$C$9)&lt;7,B114+7,"")),"")</f>
        <v/>
      </c>
      <c r="C115" s="100" t="str">
        <f t="shared" si="9"/>
        <v/>
      </c>
      <c r="D115" s="102" t="str">
        <f t="shared" si="10"/>
        <v/>
      </c>
      <c r="E115" s="100" t="str">
        <f t="shared" si="11"/>
        <v/>
      </c>
      <c r="F115" s="231"/>
      <c r="G115" s="231"/>
      <c r="H115" s="231"/>
      <c r="I115" s="12" t="e">
        <f t="shared" si="14"/>
        <v>#N/A</v>
      </c>
      <c r="J115" s="12" t="e">
        <f t="shared" si="15"/>
        <v>#N/A</v>
      </c>
      <c r="K115" s="12" t="e">
        <f t="shared" si="16"/>
        <v>#N/A</v>
      </c>
      <c r="L115" s="20" t="e">
        <f t="shared" si="12"/>
        <v>#N/A</v>
      </c>
      <c r="N115" s="227"/>
    </row>
    <row r="116" spans="1:14">
      <c r="A116" s="11" t="str">
        <f t="shared" si="13"/>
        <v/>
      </c>
      <c r="B116" s="99" t="str">
        <f>IFERROR(IF((B115+7)&lt;=Instruções!$C$9,Rundown!B115+7,IF((B115+7-Instruções!$C$9)&lt;7,B115+7,"")),"")</f>
        <v/>
      </c>
      <c r="C116" s="100" t="str">
        <f t="shared" ref="C116:C179" si="17">IFERROR(IF((IF(MONTH(B116)=1,"Jan",IF(MONTH(B116)=2,"Fev",IF(MONTH(B116)=3,"Mar",IF(MONTH(B116)=4,"Abr",IF(MONTH(B116)=5,"Maio",IF(MONTH(B116)=6,"Jun",IF(MONTH(B116)=7,"Jul",IF(MONTH(B116)=8,"Ago",IF(MONTH(B116)=9,"Set",IF(MONTH(B116)=10,"Out",IF(MONTH(B116)=11,"Nov","Dez")))))))))))
&amp;-YEAR(B116))="Jan-1900","",
IF(MONTH(B116)=1,"Jan",IF(MONTH(B116)=2,"Fev",IF(MONTH(B116)=3,"Mar",IF(MONTH(B116)=4,"Abr",IF(MONTH(B116)=5,"Maio",IF(MONTH(B116)=6,"Jun",IF(MONTH(B116)=7,"Jul",IF(MONTH(B116)=8,"Ago",IF(MONTH(B116)=9,"Set",IF(MONTH(B116)=10,"Out",IF(MONTH(B116)=11,"Nov","Dez")))))))))))
&amp;-YEAR(B116)),"")</f>
        <v/>
      </c>
      <c r="D116" s="102" t="str">
        <f t="shared" ref="D116:D179" si="18">IF(C116=C115,"",C116)</f>
        <v/>
      </c>
      <c r="E116" s="100" t="str">
        <f t="shared" ref="E116:E179" si="19">IF(B116="","","S"&amp;((MID(E115,2,100)+1)))</f>
        <v/>
      </c>
      <c r="F116" s="231"/>
      <c r="G116" s="231"/>
      <c r="H116" s="231"/>
      <c r="I116" s="12" t="e">
        <f t="shared" si="14"/>
        <v>#N/A</v>
      </c>
      <c r="J116" s="12" t="e">
        <f t="shared" si="15"/>
        <v>#N/A</v>
      </c>
      <c r="K116" s="12" t="e">
        <f t="shared" si="16"/>
        <v>#N/A</v>
      </c>
      <c r="L116" s="20" t="e">
        <f t="shared" si="12"/>
        <v>#N/A</v>
      </c>
      <c r="N116" s="227"/>
    </row>
    <row r="117" spans="1:14">
      <c r="A117" s="11" t="str">
        <f t="shared" si="13"/>
        <v/>
      </c>
      <c r="B117" s="99" t="str">
        <f>IFERROR(IF((B116+7)&lt;=Instruções!$C$9,Rundown!B116+7,IF((B116+7-Instruções!$C$9)&lt;7,B116+7,"")),"")</f>
        <v/>
      </c>
      <c r="C117" s="100" t="str">
        <f t="shared" si="17"/>
        <v/>
      </c>
      <c r="D117" s="102" t="str">
        <f t="shared" si="18"/>
        <v/>
      </c>
      <c r="E117" s="100" t="str">
        <f t="shared" si="19"/>
        <v/>
      </c>
      <c r="F117" s="231"/>
      <c r="G117" s="231"/>
      <c r="H117" s="231"/>
      <c r="I117" s="12" t="e">
        <f t="shared" si="14"/>
        <v>#N/A</v>
      </c>
      <c r="J117" s="12" t="e">
        <f t="shared" si="15"/>
        <v>#N/A</v>
      </c>
      <c r="K117" s="12" t="e">
        <f t="shared" si="16"/>
        <v>#N/A</v>
      </c>
      <c r="L117" s="20" t="e">
        <f t="shared" si="12"/>
        <v>#N/A</v>
      </c>
      <c r="N117" s="227"/>
    </row>
    <row r="118" spans="1:14">
      <c r="A118" s="11" t="str">
        <f t="shared" si="13"/>
        <v/>
      </c>
      <c r="B118" s="99" t="str">
        <f>IFERROR(IF((B117+7)&lt;=Instruções!$C$9,Rundown!B117+7,IF((B117+7-Instruções!$C$9)&lt;7,B117+7,"")),"")</f>
        <v/>
      </c>
      <c r="C118" s="100" t="str">
        <f t="shared" si="17"/>
        <v/>
      </c>
      <c r="D118" s="102" t="str">
        <f t="shared" si="18"/>
        <v/>
      </c>
      <c r="E118" s="100" t="str">
        <f t="shared" si="19"/>
        <v/>
      </c>
      <c r="F118" s="231"/>
      <c r="G118" s="231"/>
      <c r="H118" s="231"/>
      <c r="I118" s="12" t="e">
        <f t="shared" si="14"/>
        <v>#N/A</v>
      </c>
      <c r="J118" s="12" t="e">
        <f t="shared" si="15"/>
        <v>#N/A</v>
      </c>
      <c r="K118" s="12" t="e">
        <f t="shared" si="16"/>
        <v>#N/A</v>
      </c>
      <c r="L118" s="20" t="e">
        <f t="shared" ref="L118:L181" si="20">IF(H118="",#N/A,IF(H117="",K117-H118,L117-H118))</f>
        <v>#N/A</v>
      </c>
      <c r="N118" s="227"/>
    </row>
    <row r="119" spans="1:14">
      <c r="A119" s="11" t="str">
        <f t="shared" si="13"/>
        <v/>
      </c>
      <c r="B119" s="99" t="str">
        <f>IFERROR(IF((B118+7)&lt;=Instruções!$C$9,Rundown!B118+7,IF((B118+7-Instruções!$C$9)&lt;7,B118+7,"")),"")</f>
        <v/>
      </c>
      <c r="C119" s="100" t="str">
        <f t="shared" si="17"/>
        <v/>
      </c>
      <c r="D119" s="102" t="str">
        <f t="shared" si="18"/>
        <v/>
      </c>
      <c r="E119" s="100" t="str">
        <f t="shared" si="19"/>
        <v/>
      </c>
      <c r="F119" s="231"/>
      <c r="G119" s="231"/>
      <c r="H119" s="231"/>
      <c r="I119" s="12" t="e">
        <f t="shared" si="14"/>
        <v>#N/A</v>
      </c>
      <c r="J119" s="12" t="e">
        <f t="shared" si="15"/>
        <v>#N/A</v>
      </c>
      <c r="K119" s="12" t="e">
        <f t="shared" si="16"/>
        <v>#N/A</v>
      </c>
      <c r="L119" s="20" t="e">
        <f t="shared" si="20"/>
        <v>#N/A</v>
      </c>
      <c r="N119" s="227"/>
    </row>
    <row r="120" spans="1:14">
      <c r="A120" s="11" t="str">
        <f t="shared" si="13"/>
        <v/>
      </c>
      <c r="B120" s="99" t="str">
        <f>IFERROR(IF((B119+7)&lt;=Instruções!$C$9,Rundown!B119+7,IF((B119+7-Instruções!$C$9)&lt;7,B119+7,"")),"")</f>
        <v/>
      </c>
      <c r="C120" s="100" t="str">
        <f t="shared" si="17"/>
        <v/>
      </c>
      <c r="D120" s="102" t="str">
        <f t="shared" si="18"/>
        <v/>
      </c>
      <c r="E120" s="100" t="str">
        <f t="shared" si="19"/>
        <v/>
      </c>
      <c r="F120" s="231"/>
      <c r="G120" s="231"/>
      <c r="H120" s="231"/>
      <c r="I120" s="12" t="e">
        <f t="shared" si="14"/>
        <v>#N/A</v>
      </c>
      <c r="J120" s="12" t="e">
        <f t="shared" si="15"/>
        <v>#N/A</v>
      </c>
      <c r="K120" s="12" t="e">
        <f t="shared" si="16"/>
        <v>#N/A</v>
      </c>
      <c r="L120" s="20" t="e">
        <f t="shared" si="20"/>
        <v>#N/A</v>
      </c>
      <c r="N120" s="227"/>
    </row>
    <row r="121" spans="1:14">
      <c r="A121" s="11" t="str">
        <f t="shared" si="13"/>
        <v/>
      </c>
      <c r="B121" s="99" t="str">
        <f>IFERROR(IF((B120+7)&lt;=Instruções!$C$9,Rundown!B120+7,IF((B120+7-Instruções!$C$9)&lt;7,B120+7,"")),"")</f>
        <v/>
      </c>
      <c r="C121" s="100" t="str">
        <f t="shared" si="17"/>
        <v/>
      </c>
      <c r="D121" s="102" t="str">
        <f t="shared" si="18"/>
        <v/>
      </c>
      <c r="E121" s="100" t="str">
        <f t="shared" si="19"/>
        <v/>
      </c>
      <c r="F121" s="231"/>
      <c r="G121" s="231"/>
      <c r="H121" s="231"/>
      <c r="I121" s="12" t="e">
        <f t="shared" si="14"/>
        <v>#N/A</v>
      </c>
      <c r="J121" s="12" t="e">
        <f t="shared" si="15"/>
        <v>#N/A</v>
      </c>
      <c r="K121" s="12" t="e">
        <f t="shared" si="16"/>
        <v>#N/A</v>
      </c>
      <c r="L121" s="20" t="e">
        <f t="shared" si="20"/>
        <v>#N/A</v>
      </c>
      <c r="N121" s="227"/>
    </row>
    <row r="122" spans="1:14">
      <c r="A122" s="11" t="str">
        <f t="shared" si="13"/>
        <v/>
      </c>
      <c r="B122" s="99" t="str">
        <f>IFERROR(IF((B121+7)&lt;=Instruções!$C$9,Rundown!B121+7,IF((B121+7-Instruções!$C$9)&lt;7,B121+7,"")),"")</f>
        <v/>
      </c>
      <c r="C122" s="100" t="str">
        <f t="shared" si="17"/>
        <v/>
      </c>
      <c r="D122" s="102" t="str">
        <f t="shared" si="18"/>
        <v/>
      </c>
      <c r="E122" s="100" t="str">
        <f t="shared" si="19"/>
        <v/>
      </c>
      <c r="F122" s="231"/>
      <c r="G122" s="231"/>
      <c r="H122" s="231"/>
      <c r="I122" s="12" t="e">
        <f t="shared" si="14"/>
        <v>#N/A</v>
      </c>
      <c r="J122" s="12" t="e">
        <f t="shared" si="15"/>
        <v>#N/A</v>
      </c>
      <c r="K122" s="12" t="e">
        <f t="shared" si="16"/>
        <v>#N/A</v>
      </c>
      <c r="L122" s="20" t="e">
        <f t="shared" si="20"/>
        <v>#N/A</v>
      </c>
      <c r="N122" s="227"/>
    </row>
    <row r="123" spans="1:14">
      <c r="A123" s="11" t="str">
        <f t="shared" si="13"/>
        <v/>
      </c>
      <c r="B123" s="99" t="str">
        <f>IFERROR(IF((B122+7)&lt;=Instruções!$C$9,Rundown!B122+7,IF((B122+7-Instruções!$C$9)&lt;7,B122+7,"")),"")</f>
        <v/>
      </c>
      <c r="C123" s="100" t="str">
        <f t="shared" si="17"/>
        <v/>
      </c>
      <c r="D123" s="102" t="str">
        <f t="shared" si="18"/>
        <v/>
      </c>
      <c r="E123" s="100" t="str">
        <f t="shared" si="19"/>
        <v/>
      </c>
      <c r="F123" s="231"/>
      <c r="G123" s="231"/>
      <c r="H123" s="231"/>
      <c r="I123" s="12" t="e">
        <f t="shared" si="14"/>
        <v>#N/A</v>
      </c>
      <c r="J123" s="12" t="e">
        <f t="shared" si="15"/>
        <v>#N/A</v>
      </c>
      <c r="K123" s="12" t="e">
        <f t="shared" si="16"/>
        <v>#N/A</v>
      </c>
      <c r="L123" s="20" t="e">
        <f t="shared" si="20"/>
        <v>#N/A</v>
      </c>
      <c r="N123" s="227"/>
    </row>
    <row r="124" spans="1:14">
      <c r="A124" s="11" t="str">
        <f t="shared" si="13"/>
        <v/>
      </c>
      <c r="B124" s="99" t="str">
        <f>IFERROR(IF((B123+7)&lt;=Instruções!$C$9,Rundown!B123+7,IF((B123+7-Instruções!$C$9)&lt;7,B123+7,"")),"")</f>
        <v/>
      </c>
      <c r="C124" s="100" t="str">
        <f t="shared" si="17"/>
        <v/>
      </c>
      <c r="D124" s="102" t="str">
        <f t="shared" si="18"/>
        <v/>
      </c>
      <c r="E124" s="100" t="str">
        <f t="shared" si="19"/>
        <v/>
      </c>
      <c r="F124" s="231"/>
      <c r="G124" s="231"/>
      <c r="H124" s="231"/>
      <c r="I124" s="12" t="e">
        <f t="shared" si="14"/>
        <v>#N/A</v>
      </c>
      <c r="J124" s="12" t="e">
        <f t="shared" si="15"/>
        <v>#N/A</v>
      </c>
      <c r="K124" s="12" t="e">
        <f t="shared" si="16"/>
        <v>#N/A</v>
      </c>
      <c r="L124" s="20" t="e">
        <f t="shared" si="20"/>
        <v>#N/A</v>
      </c>
      <c r="N124" s="227"/>
    </row>
    <row r="125" spans="1:14">
      <c r="A125" s="11" t="str">
        <f t="shared" si="13"/>
        <v/>
      </c>
      <c r="B125" s="99" t="str">
        <f>IFERROR(IF((B124+7)&lt;=Instruções!$C$9,Rundown!B124+7,IF((B124+7-Instruções!$C$9)&lt;7,B124+7,"")),"")</f>
        <v/>
      </c>
      <c r="C125" s="100" t="str">
        <f t="shared" si="17"/>
        <v/>
      </c>
      <c r="D125" s="102" t="str">
        <f t="shared" si="18"/>
        <v/>
      </c>
      <c r="E125" s="100" t="str">
        <f t="shared" si="19"/>
        <v/>
      </c>
      <c r="F125" s="231"/>
      <c r="G125" s="231"/>
      <c r="H125" s="231"/>
      <c r="I125" s="12" t="e">
        <f t="shared" si="14"/>
        <v>#N/A</v>
      </c>
      <c r="J125" s="12" t="e">
        <f t="shared" si="15"/>
        <v>#N/A</v>
      </c>
      <c r="K125" s="12" t="e">
        <f t="shared" si="16"/>
        <v>#N/A</v>
      </c>
      <c r="L125" s="20" t="e">
        <f t="shared" si="20"/>
        <v>#N/A</v>
      </c>
      <c r="N125" s="227"/>
    </row>
    <row r="126" spans="1:14">
      <c r="A126" s="11" t="str">
        <f t="shared" si="13"/>
        <v/>
      </c>
      <c r="B126" s="99" t="str">
        <f>IFERROR(IF((B125+7)&lt;=Instruções!$C$9,Rundown!B125+7,IF((B125+7-Instruções!$C$9)&lt;7,B125+7,"")),"")</f>
        <v/>
      </c>
      <c r="C126" s="100" t="str">
        <f t="shared" si="17"/>
        <v/>
      </c>
      <c r="D126" s="102" t="str">
        <f t="shared" si="18"/>
        <v/>
      </c>
      <c r="E126" s="100" t="str">
        <f t="shared" si="19"/>
        <v/>
      </c>
      <c r="F126" s="231"/>
      <c r="G126" s="231"/>
      <c r="H126" s="231"/>
      <c r="I126" s="12" t="e">
        <f t="shared" si="14"/>
        <v>#N/A</v>
      </c>
      <c r="J126" s="12" t="e">
        <f t="shared" si="15"/>
        <v>#N/A</v>
      </c>
      <c r="K126" s="12" t="e">
        <f t="shared" si="16"/>
        <v>#N/A</v>
      </c>
      <c r="L126" s="20" t="e">
        <f t="shared" si="20"/>
        <v>#N/A</v>
      </c>
      <c r="N126" s="227"/>
    </row>
    <row r="127" spans="1:14">
      <c r="A127" s="11" t="str">
        <f t="shared" si="13"/>
        <v/>
      </c>
      <c r="B127" s="99" t="str">
        <f>IFERROR(IF((B126+7)&lt;=Instruções!$C$9,Rundown!B126+7,IF((B126+7-Instruções!$C$9)&lt;7,B126+7,"")),"")</f>
        <v/>
      </c>
      <c r="C127" s="100" t="str">
        <f t="shared" si="17"/>
        <v/>
      </c>
      <c r="D127" s="102" t="str">
        <f t="shared" si="18"/>
        <v/>
      </c>
      <c r="E127" s="100" t="str">
        <f t="shared" si="19"/>
        <v/>
      </c>
      <c r="F127" s="231"/>
      <c r="G127" s="231"/>
      <c r="H127" s="231"/>
      <c r="I127" s="12" t="e">
        <f t="shared" si="14"/>
        <v>#N/A</v>
      </c>
      <c r="J127" s="12" t="e">
        <f t="shared" si="15"/>
        <v>#N/A</v>
      </c>
      <c r="K127" s="12" t="e">
        <f t="shared" si="16"/>
        <v>#N/A</v>
      </c>
      <c r="L127" s="20" t="e">
        <f t="shared" si="20"/>
        <v>#N/A</v>
      </c>
      <c r="N127" s="227"/>
    </row>
    <row r="128" spans="1:14">
      <c r="A128" s="11" t="str">
        <f t="shared" si="13"/>
        <v/>
      </c>
      <c r="B128" s="99" t="str">
        <f>IFERROR(IF((B127+7)&lt;=Instruções!$C$9,Rundown!B127+7,IF((B127+7-Instruções!$C$9)&lt;7,B127+7,"")),"")</f>
        <v/>
      </c>
      <c r="C128" s="100" t="str">
        <f t="shared" si="17"/>
        <v/>
      </c>
      <c r="D128" s="102" t="str">
        <f t="shared" si="18"/>
        <v/>
      </c>
      <c r="E128" s="100" t="str">
        <f t="shared" si="19"/>
        <v/>
      </c>
      <c r="F128" s="231"/>
      <c r="G128" s="231"/>
      <c r="H128" s="231"/>
      <c r="I128" s="12" t="e">
        <f t="shared" si="14"/>
        <v>#N/A</v>
      </c>
      <c r="J128" s="12" t="e">
        <f t="shared" si="15"/>
        <v>#N/A</v>
      </c>
      <c r="K128" s="12" t="e">
        <f t="shared" si="16"/>
        <v>#N/A</v>
      </c>
      <c r="L128" s="20" t="e">
        <f t="shared" si="20"/>
        <v>#N/A</v>
      </c>
      <c r="N128" s="227"/>
    </row>
    <row r="129" spans="1:14">
      <c r="A129" s="11" t="str">
        <f t="shared" si="13"/>
        <v/>
      </c>
      <c r="B129" s="99" t="str">
        <f>IFERROR(IF((B128+7)&lt;=Instruções!$C$9,Rundown!B128+7,IF((B128+7-Instruções!$C$9)&lt;7,B128+7,"")),"")</f>
        <v/>
      </c>
      <c r="C129" s="100" t="str">
        <f t="shared" si="17"/>
        <v/>
      </c>
      <c r="D129" s="102" t="str">
        <f t="shared" si="18"/>
        <v/>
      </c>
      <c r="E129" s="100" t="str">
        <f t="shared" si="19"/>
        <v/>
      </c>
      <c r="F129" s="231"/>
      <c r="G129" s="231"/>
      <c r="H129" s="231"/>
      <c r="I129" s="12" t="e">
        <f t="shared" si="14"/>
        <v>#N/A</v>
      </c>
      <c r="J129" s="12" t="e">
        <f t="shared" si="15"/>
        <v>#N/A</v>
      </c>
      <c r="K129" s="12" t="e">
        <f t="shared" si="16"/>
        <v>#N/A</v>
      </c>
      <c r="L129" s="20" t="e">
        <f t="shared" si="20"/>
        <v>#N/A</v>
      </c>
      <c r="N129" s="227"/>
    </row>
    <row r="130" spans="1:14">
      <c r="A130" s="11" t="str">
        <f t="shared" si="13"/>
        <v/>
      </c>
      <c r="B130" s="99" t="str">
        <f>IFERROR(IF((B129+7)&lt;=Instruções!$C$9,Rundown!B129+7,IF((B129+7-Instruções!$C$9)&lt;7,B129+7,"")),"")</f>
        <v/>
      </c>
      <c r="C130" s="100" t="str">
        <f t="shared" si="17"/>
        <v/>
      </c>
      <c r="D130" s="102" t="str">
        <f t="shared" si="18"/>
        <v/>
      </c>
      <c r="E130" s="100" t="str">
        <f t="shared" si="19"/>
        <v/>
      </c>
      <c r="F130" s="231"/>
      <c r="G130" s="231"/>
      <c r="H130" s="231"/>
      <c r="I130" s="12" t="e">
        <f t="shared" si="14"/>
        <v>#N/A</v>
      </c>
      <c r="J130" s="12" t="e">
        <f t="shared" si="15"/>
        <v>#N/A</v>
      </c>
      <c r="K130" s="12" t="e">
        <f t="shared" si="16"/>
        <v>#N/A</v>
      </c>
      <c r="L130" s="20" t="e">
        <f t="shared" si="20"/>
        <v>#N/A</v>
      </c>
      <c r="N130" s="227"/>
    </row>
    <row r="131" spans="1:14">
      <c r="A131" s="11" t="str">
        <f t="shared" si="13"/>
        <v/>
      </c>
      <c r="B131" s="99" t="str">
        <f>IFERROR(IF((B130+7)&lt;=Instruções!$C$9,Rundown!B130+7,IF((B130+7-Instruções!$C$9)&lt;7,B130+7,"")),"")</f>
        <v/>
      </c>
      <c r="C131" s="100" t="str">
        <f t="shared" si="17"/>
        <v/>
      </c>
      <c r="D131" s="102" t="str">
        <f t="shared" si="18"/>
        <v/>
      </c>
      <c r="E131" s="100" t="str">
        <f t="shared" si="19"/>
        <v/>
      </c>
      <c r="F131" s="231"/>
      <c r="G131" s="231"/>
      <c r="H131" s="231"/>
      <c r="I131" s="12" t="e">
        <f t="shared" si="14"/>
        <v>#N/A</v>
      </c>
      <c r="J131" s="12" t="e">
        <f t="shared" si="15"/>
        <v>#N/A</v>
      </c>
      <c r="K131" s="12" t="e">
        <f t="shared" si="16"/>
        <v>#N/A</v>
      </c>
      <c r="L131" s="20" t="e">
        <f t="shared" si="20"/>
        <v>#N/A</v>
      </c>
      <c r="N131" s="227"/>
    </row>
    <row r="132" spans="1:14">
      <c r="A132" s="11" t="str">
        <f t="shared" si="13"/>
        <v/>
      </c>
      <c r="B132" s="99" t="str">
        <f>IFERROR(IF((B131+7)&lt;=Instruções!$C$9,Rundown!B131+7,IF((B131+7-Instruções!$C$9)&lt;7,B131+7,"")),"")</f>
        <v/>
      </c>
      <c r="C132" s="100" t="str">
        <f t="shared" si="17"/>
        <v/>
      </c>
      <c r="D132" s="102" t="str">
        <f t="shared" si="18"/>
        <v/>
      </c>
      <c r="E132" s="100" t="str">
        <f t="shared" si="19"/>
        <v/>
      </c>
      <c r="F132" s="231"/>
      <c r="G132" s="231"/>
      <c r="H132" s="231"/>
      <c r="I132" s="12" t="e">
        <f t="shared" si="14"/>
        <v>#N/A</v>
      </c>
      <c r="J132" s="12" t="e">
        <f t="shared" si="15"/>
        <v>#N/A</v>
      </c>
      <c r="K132" s="12" t="e">
        <f t="shared" si="16"/>
        <v>#N/A</v>
      </c>
      <c r="L132" s="20" t="e">
        <f t="shared" si="20"/>
        <v>#N/A</v>
      </c>
      <c r="N132" s="227"/>
    </row>
    <row r="133" spans="1:14">
      <c r="A133" s="11" t="str">
        <f t="shared" ref="A133:A196" si="21">E133</f>
        <v/>
      </c>
      <c r="B133" s="99" t="str">
        <f>IFERROR(IF((B132+7)&lt;=Instruções!$C$9,Rundown!B132+7,IF((B132+7-Instruções!$C$9)&lt;7,B132+7,"")),"")</f>
        <v/>
      </c>
      <c r="C133" s="100" t="str">
        <f t="shared" si="17"/>
        <v/>
      </c>
      <c r="D133" s="102" t="str">
        <f t="shared" si="18"/>
        <v/>
      </c>
      <c r="E133" s="100" t="str">
        <f t="shared" si="19"/>
        <v/>
      </c>
      <c r="F133" s="231"/>
      <c r="G133" s="231"/>
      <c r="H133" s="231"/>
      <c r="I133" s="12" t="e">
        <f t="shared" si="14"/>
        <v>#N/A</v>
      </c>
      <c r="J133" s="12" t="e">
        <f t="shared" si="15"/>
        <v>#N/A</v>
      </c>
      <c r="K133" s="12" t="e">
        <f t="shared" si="16"/>
        <v>#N/A</v>
      </c>
      <c r="L133" s="20" t="e">
        <f t="shared" si="20"/>
        <v>#N/A</v>
      </c>
      <c r="N133" s="227"/>
    </row>
    <row r="134" spans="1:14">
      <c r="A134" s="11" t="str">
        <f t="shared" si="21"/>
        <v/>
      </c>
      <c r="B134" s="99" t="str">
        <f>IFERROR(IF((B133+7)&lt;=Instruções!$C$9,Rundown!B133+7,IF((B133+7-Instruções!$C$9)&lt;7,B133+7,"")),"")</f>
        <v/>
      </c>
      <c r="C134" s="100" t="str">
        <f t="shared" si="17"/>
        <v/>
      </c>
      <c r="D134" s="102" t="str">
        <f t="shared" si="18"/>
        <v/>
      </c>
      <c r="E134" s="100" t="str">
        <f t="shared" si="19"/>
        <v/>
      </c>
      <c r="F134" s="231"/>
      <c r="G134" s="231"/>
      <c r="H134" s="231"/>
      <c r="I134" s="12" t="e">
        <f t="shared" ref="I134:I197" si="22">IF(B134="",#N/A,I133+G134)</f>
        <v>#N/A</v>
      </c>
      <c r="J134" s="12" t="e">
        <f t="shared" ref="J134:J197" si="23">IF(B134="",#N/A,J133-F134)</f>
        <v>#N/A</v>
      </c>
      <c r="K134" s="12" t="e">
        <f t="shared" ref="K134:K197" si="24">IF(G134&lt;&gt;"",K133-G134,#N/A)</f>
        <v>#N/A</v>
      </c>
      <c r="L134" s="20" t="e">
        <f t="shared" si="20"/>
        <v>#N/A</v>
      </c>
      <c r="N134" s="227"/>
    </row>
    <row r="135" spans="1:14">
      <c r="A135" s="11" t="str">
        <f t="shared" si="21"/>
        <v/>
      </c>
      <c r="B135" s="99" t="str">
        <f>IFERROR(IF((B134+7)&lt;=Instruções!$C$9,Rundown!B134+7,IF((B134+7-Instruções!$C$9)&lt;7,B134+7,"")),"")</f>
        <v/>
      </c>
      <c r="C135" s="100" t="str">
        <f t="shared" si="17"/>
        <v/>
      </c>
      <c r="D135" s="102" t="str">
        <f t="shared" si="18"/>
        <v/>
      </c>
      <c r="E135" s="100" t="str">
        <f t="shared" si="19"/>
        <v/>
      </c>
      <c r="F135" s="231"/>
      <c r="G135" s="231"/>
      <c r="H135" s="231"/>
      <c r="I135" s="12" t="e">
        <f t="shared" si="22"/>
        <v>#N/A</v>
      </c>
      <c r="J135" s="12" t="e">
        <f t="shared" si="23"/>
        <v>#N/A</v>
      </c>
      <c r="K135" s="12" t="e">
        <f t="shared" si="24"/>
        <v>#N/A</v>
      </c>
      <c r="L135" s="20" t="e">
        <f t="shared" si="20"/>
        <v>#N/A</v>
      </c>
      <c r="N135" s="227"/>
    </row>
    <row r="136" spans="1:14">
      <c r="A136" s="11" t="str">
        <f t="shared" si="21"/>
        <v/>
      </c>
      <c r="B136" s="99" t="str">
        <f>IFERROR(IF((B135+7)&lt;=Instruções!$C$9,Rundown!B135+7,IF((B135+7-Instruções!$C$9)&lt;7,B135+7,"")),"")</f>
        <v/>
      </c>
      <c r="C136" s="100" t="str">
        <f t="shared" si="17"/>
        <v/>
      </c>
      <c r="D136" s="102" t="str">
        <f t="shared" si="18"/>
        <v/>
      </c>
      <c r="E136" s="100" t="str">
        <f t="shared" si="19"/>
        <v/>
      </c>
      <c r="F136" s="231"/>
      <c r="G136" s="231"/>
      <c r="H136" s="231"/>
      <c r="I136" s="12" t="e">
        <f t="shared" si="22"/>
        <v>#N/A</v>
      </c>
      <c r="J136" s="12" t="e">
        <f t="shared" si="23"/>
        <v>#N/A</v>
      </c>
      <c r="K136" s="12" t="e">
        <f t="shared" si="24"/>
        <v>#N/A</v>
      </c>
      <c r="L136" s="20" t="e">
        <f t="shared" si="20"/>
        <v>#N/A</v>
      </c>
      <c r="N136" s="227"/>
    </row>
    <row r="137" spans="1:14">
      <c r="A137" s="11" t="str">
        <f t="shared" si="21"/>
        <v/>
      </c>
      <c r="B137" s="99" t="str">
        <f>IFERROR(IF((B136+7)&lt;=Instruções!$C$9,Rundown!B136+7,IF((B136+7-Instruções!$C$9)&lt;7,B136+7,"")),"")</f>
        <v/>
      </c>
      <c r="C137" s="100" t="str">
        <f t="shared" si="17"/>
        <v/>
      </c>
      <c r="D137" s="102" t="str">
        <f t="shared" si="18"/>
        <v/>
      </c>
      <c r="E137" s="100" t="str">
        <f t="shared" si="19"/>
        <v/>
      </c>
      <c r="F137" s="231"/>
      <c r="G137" s="231"/>
      <c r="H137" s="231"/>
      <c r="I137" s="12" t="e">
        <f t="shared" si="22"/>
        <v>#N/A</v>
      </c>
      <c r="J137" s="12" t="e">
        <f t="shared" si="23"/>
        <v>#N/A</v>
      </c>
      <c r="K137" s="12" t="e">
        <f t="shared" si="24"/>
        <v>#N/A</v>
      </c>
      <c r="L137" s="20" t="e">
        <f t="shared" si="20"/>
        <v>#N/A</v>
      </c>
      <c r="N137" s="227"/>
    </row>
    <row r="138" spans="1:14">
      <c r="A138" s="11" t="str">
        <f t="shared" si="21"/>
        <v/>
      </c>
      <c r="B138" s="99" t="str">
        <f>IFERROR(IF((B137+7)&lt;=Instruções!$C$9,Rundown!B137+7,IF((B137+7-Instruções!$C$9)&lt;7,B137+7,"")),"")</f>
        <v/>
      </c>
      <c r="C138" s="100" t="str">
        <f t="shared" si="17"/>
        <v/>
      </c>
      <c r="D138" s="102" t="str">
        <f t="shared" si="18"/>
        <v/>
      </c>
      <c r="E138" s="100" t="str">
        <f t="shared" si="19"/>
        <v/>
      </c>
      <c r="F138" s="231"/>
      <c r="G138" s="231"/>
      <c r="H138" s="231"/>
      <c r="I138" s="12" t="e">
        <f t="shared" si="22"/>
        <v>#N/A</v>
      </c>
      <c r="J138" s="12" t="e">
        <f t="shared" si="23"/>
        <v>#N/A</v>
      </c>
      <c r="K138" s="12" t="e">
        <f t="shared" si="24"/>
        <v>#N/A</v>
      </c>
      <c r="L138" s="20" t="e">
        <f t="shared" si="20"/>
        <v>#N/A</v>
      </c>
      <c r="N138" s="227"/>
    </row>
    <row r="139" spans="1:14">
      <c r="A139" s="11" t="str">
        <f t="shared" si="21"/>
        <v/>
      </c>
      <c r="B139" s="99" t="str">
        <f>IFERROR(IF((B138+7)&lt;=Instruções!$C$9,Rundown!B138+7,IF((B138+7-Instruções!$C$9)&lt;7,B138+7,"")),"")</f>
        <v/>
      </c>
      <c r="C139" s="100" t="str">
        <f t="shared" si="17"/>
        <v/>
      </c>
      <c r="D139" s="102" t="str">
        <f t="shared" si="18"/>
        <v/>
      </c>
      <c r="E139" s="100" t="str">
        <f t="shared" si="19"/>
        <v/>
      </c>
      <c r="F139" s="231"/>
      <c r="G139" s="231"/>
      <c r="H139" s="231"/>
      <c r="I139" s="12" t="e">
        <f t="shared" si="22"/>
        <v>#N/A</v>
      </c>
      <c r="J139" s="12" t="e">
        <f t="shared" si="23"/>
        <v>#N/A</v>
      </c>
      <c r="K139" s="12" t="e">
        <f t="shared" si="24"/>
        <v>#N/A</v>
      </c>
      <c r="L139" s="20" t="e">
        <f t="shared" si="20"/>
        <v>#N/A</v>
      </c>
      <c r="N139" s="227"/>
    </row>
    <row r="140" spans="1:14">
      <c r="A140" s="11" t="str">
        <f t="shared" si="21"/>
        <v/>
      </c>
      <c r="B140" s="99" t="str">
        <f>IFERROR(IF((B139+7)&lt;=Instruções!$C$9,Rundown!B139+7,IF((B139+7-Instruções!$C$9)&lt;7,B139+7,"")),"")</f>
        <v/>
      </c>
      <c r="C140" s="100" t="str">
        <f t="shared" si="17"/>
        <v/>
      </c>
      <c r="D140" s="102" t="str">
        <f t="shared" si="18"/>
        <v/>
      </c>
      <c r="E140" s="100" t="str">
        <f t="shared" si="19"/>
        <v/>
      </c>
      <c r="F140" s="231"/>
      <c r="G140" s="231"/>
      <c r="H140" s="231"/>
      <c r="I140" s="12" t="e">
        <f t="shared" si="22"/>
        <v>#N/A</v>
      </c>
      <c r="J140" s="12" t="e">
        <f t="shared" si="23"/>
        <v>#N/A</v>
      </c>
      <c r="K140" s="12" t="e">
        <f t="shared" si="24"/>
        <v>#N/A</v>
      </c>
      <c r="L140" s="20" t="e">
        <f t="shared" si="20"/>
        <v>#N/A</v>
      </c>
      <c r="N140" s="227"/>
    </row>
    <row r="141" spans="1:14">
      <c r="A141" s="11" t="str">
        <f t="shared" si="21"/>
        <v/>
      </c>
      <c r="B141" s="99" t="str">
        <f>IFERROR(IF((B140+7)&lt;=Instruções!$C$9,Rundown!B140+7,IF((B140+7-Instruções!$C$9)&lt;7,B140+7,"")),"")</f>
        <v/>
      </c>
      <c r="C141" s="100" t="str">
        <f t="shared" si="17"/>
        <v/>
      </c>
      <c r="D141" s="102" t="str">
        <f t="shared" si="18"/>
        <v/>
      </c>
      <c r="E141" s="100" t="str">
        <f t="shared" si="19"/>
        <v/>
      </c>
      <c r="F141" s="231"/>
      <c r="G141" s="231"/>
      <c r="H141" s="231"/>
      <c r="I141" s="12" t="e">
        <f t="shared" si="22"/>
        <v>#N/A</v>
      </c>
      <c r="J141" s="12" t="e">
        <f t="shared" si="23"/>
        <v>#N/A</v>
      </c>
      <c r="K141" s="12" t="e">
        <f t="shared" si="24"/>
        <v>#N/A</v>
      </c>
      <c r="L141" s="20" t="e">
        <f t="shared" si="20"/>
        <v>#N/A</v>
      </c>
      <c r="N141" s="227"/>
    </row>
    <row r="142" spans="1:14">
      <c r="A142" s="11" t="str">
        <f t="shared" si="21"/>
        <v/>
      </c>
      <c r="B142" s="99" t="str">
        <f>IFERROR(IF((B141+7)&lt;=Instruções!$C$9,Rundown!B141+7,IF((B141+7-Instruções!$C$9)&lt;7,B141+7,"")),"")</f>
        <v/>
      </c>
      <c r="C142" s="100" t="str">
        <f t="shared" si="17"/>
        <v/>
      </c>
      <c r="D142" s="102" t="str">
        <f t="shared" si="18"/>
        <v/>
      </c>
      <c r="E142" s="100" t="str">
        <f t="shared" si="19"/>
        <v/>
      </c>
      <c r="F142" s="231"/>
      <c r="G142" s="231"/>
      <c r="H142" s="231"/>
      <c r="I142" s="12" t="e">
        <f t="shared" si="22"/>
        <v>#N/A</v>
      </c>
      <c r="J142" s="12" t="e">
        <f t="shared" si="23"/>
        <v>#N/A</v>
      </c>
      <c r="K142" s="12" t="e">
        <f t="shared" si="24"/>
        <v>#N/A</v>
      </c>
      <c r="L142" s="20" t="e">
        <f t="shared" si="20"/>
        <v>#N/A</v>
      </c>
      <c r="N142" s="227"/>
    </row>
    <row r="143" spans="1:14">
      <c r="A143" s="11" t="str">
        <f t="shared" si="21"/>
        <v/>
      </c>
      <c r="B143" s="99" t="str">
        <f>IFERROR(IF((B142+7)&lt;=Instruções!$C$9,Rundown!B142+7,IF((B142+7-Instruções!$C$9)&lt;7,B142+7,"")),"")</f>
        <v/>
      </c>
      <c r="C143" s="100" t="str">
        <f t="shared" si="17"/>
        <v/>
      </c>
      <c r="D143" s="102" t="str">
        <f t="shared" si="18"/>
        <v/>
      </c>
      <c r="E143" s="100" t="str">
        <f t="shared" si="19"/>
        <v/>
      </c>
      <c r="F143" s="231"/>
      <c r="G143" s="231"/>
      <c r="H143" s="231"/>
      <c r="I143" s="12" t="e">
        <f t="shared" si="22"/>
        <v>#N/A</v>
      </c>
      <c r="J143" s="12" t="e">
        <f t="shared" si="23"/>
        <v>#N/A</v>
      </c>
      <c r="K143" s="12" t="e">
        <f t="shared" si="24"/>
        <v>#N/A</v>
      </c>
      <c r="L143" s="20" t="e">
        <f t="shared" si="20"/>
        <v>#N/A</v>
      </c>
      <c r="N143" s="227"/>
    </row>
    <row r="144" spans="1:14">
      <c r="A144" s="11" t="str">
        <f t="shared" si="21"/>
        <v/>
      </c>
      <c r="B144" s="99" t="str">
        <f>IFERROR(IF((B143+7)&lt;=Instruções!$C$9,Rundown!B143+7,IF((B143+7-Instruções!$C$9)&lt;7,B143+7,"")),"")</f>
        <v/>
      </c>
      <c r="C144" s="100" t="str">
        <f t="shared" si="17"/>
        <v/>
      </c>
      <c r="D144" s="102" t="str">
        <f t="shared" si="18"/>
        <v/>
      </c>
      <c r="E144" s="100" t="str">
        <f t="shared" si="19"/>
        <v/>
      </c>
      <c r="F144" s="231"/>
      <c r="G144" s="231"/>
      <c r="H144" s="231"/>
      <c r="I144" s="12" t="e">
        <f t="shared" si="22"/>
        <v>#N/A</v>
      </c>
      <c r="J144" s="12" t="e">
        <f t="shared" si="23"/>
        <v>#N/A</v>
      </c>
      <c r="K144" s="12" t="e">
        <f t="shared" si="24"/>
        <v>#N/A</v>
      </c>
      <c r="L144" s="20" t="e">
        <f t="shared" si="20"/>
        <v>#N/A</v>
      </c>
      <c r="N144" s="227"/>
    </row>
    <row r="145" spans="1:14">
      <c r="A145" s="11" t="str">
        <f t="shared" si="21"/>
        <v/>
      </c>
      <c r="B145" s="99" t="str">
        <f>IFERROR(IF((B144+7)&lt;=Instruções!$C$9,Rundown!B144+7,IF((B144+7-Instruções!$C$9)&lt;7,B144+7,"")),"")</f>
        <v/>
      </c>
      <c r="C145" s="100" t="str">
        <f t="shared" si="17"/>
        <v/>
      </c>
      <c r="D145" s="102" t="str">
        <f t="shared" si="18"/>
        <v/>
      </c>
      <c r="E145" s="100" t="str">
        <f t="shared" si="19"/>
        <v/>
      </c>
      <c r="F145" s="231"/>
      <c r="G145" s="231"/>
      <c r="H145" s="231"/>
      <c r="I145" s="12" t="e">
        <f t="shared" si="22"/>
        <v>#N/A</v>
      </c>
      <c r="J145" s="12" t="e">
        <f t="shared" si="23"/>
        <v>#N/A</v>
      </c>
      <c r="K145" s="12" t="e">
        <f t="shared" si="24"/>
        <v>#N/A</v>
      </c>
      <c r="L145" s="20" t="e">
        <f t="shared" si="20"/>
        <v>#N/A</v>
      </c>
      <c r="N145" s="227"/>
    </row>
    <row r="146" spans="1:14">
      <c r="A146" s="11" t="str">
        <f t="shared" si="21"/>
        <v/>
      </c>
      <c r="B146" s="99" t="str">
        <f>IFERROR(IF((B145+7)&lt;=Instruções!$C$9,Rundown!B145+7,IF((B145+7-Instruções!$C$9)&lt;7,B145+7,"")),"")</f>
        <v/>
      </c>
      <c r="C146" s="100" t="str">
        <f t="shared" si="17"/>
        <v/>
      </c>
      <c r="D146" s="102" t="str">
        <f t="shared" si="18"/>
        <v/>
      </c>
      <c r="E146" s="100" t="str">
        <f t="shared" si="19"/>
        <v/>
      </c>
      <c r="F146" s="231"/>
      <c r="G146" s="231"/>
      <c r="H146" s="231"/>
      <c r="I146" s="12" t="e">
        <f t="shared" si="22"/>
        <v>#N/A</v>
      </c>
      <c r="J146" s="12" t="e">
        <f t="shared" si="23"/>
        <v>#N/A</v>
      </c>
      <c r="K146" s="12" t="e">
        <f t="shared" si="24"/>
        <v>#N/A</v>
      </c>
      <c r="L146" s="20" t="e">
        <f t="shared" si="20"/>
        <v>#N/A</v>
      </c>
      <c r="N146" s="227"/>
    </row>
    <row r="147" spans="1:14">
      <c r="A147" s="11" t="str">
        <f t="shared" si="21"/>
        <v/>
      </c>
      <c r="B147" s="99" t="str">
        <f>IFERROR(IF((B146+7)&lt;=Instruções!$C$9,Rundown!B146+7,IF((B146+7-Instruções!$C$9)&lt;7,B146+7,"")),"")</f>
        <v/>
      </c>
      <c r="C147" s="100" t="str">
        <f t="shared" si="17"/>
        <v/>
      </c>
      <c r="D147" s="102" t="str">
        <f t="shared" si="18"/>
        <v/>
      </c>
      <c r="E147" s="100" t="str">
        <f t="shared" si="19"/>
        <v/>
      </c>
      <c r="F147" s="231"/>
      <c r="G147" s="231"/>
      <c r="H147" s="231"/>
      <c r="I147" s="12" t="e">
        <f t="shared" si="22"/>
        <v>#N/A</v>
      </c>
      <c r="J147" s="12" t="e">
        <f t="shared" si="23"/>
        <v>#N/A</v>
      </c>
      <c r="K147" s="12" t="e">
        <f t="shared" si="24"/>
        <v>#N/A</v>
      </c>
      <c r="L147" s="20" t="e">
        <f t="shared" si="20"/>
        <v>#N/A</v>
      </c>
      <c r="N147" s="227"/>
    </row>
    <row r="148" spans="1:14">
      <c r="A148" s="11" t="str">
        <f t="shared" si="21"/>
        <v/>
      </c>
      <c r="B148" s="99" t="str">
        <f>IFERROR(IF((B147+7)&lt;=Instruções!$C$9,Rundown!B147+7,IF((B147+7-Instruções!$C$9)&lt;7,B147+7,"")),"")</f>
        <v/>
      </c>
      <c r="C148" s="100" t="str">
        <f t="shared" si="17"/>
        <v/>
      </c>
      <c r="D148" s="102" t="str">
        <f t="shared" si="18"/>
        <v/>
      </c>
      <c r="E148" s="100" t="str">
        <f t="shared" si="19"/>
        <v/>
      </c>
      <c r="F148" s="231"/>
      <c r="G148" s="231"/>
      <c r="H148" s="231"/>
      <c r="I148" s="12" t="e">
        <f t="shared" si="22"/>
        <v>#N/A</v>
      </c>
      <c r="J148" s="12" t="e">
        <f t="shared" si="23"/>
        <v>#N/A</v>
      </c>
      <c r="K148" s="12" t="e">
        <f t="shared" si="24"/>
        <v>#N/A</v>
      </c>
      <c r="L148" s="20" t="e">
        <f t="shared" si="20"/>
        <v>#N/A</v>
      </c>
      <c r="N148" s="227"/>
    </row>
    <row r="149" spans="1:14">
      <c r="A149" s="11" t="str">
        <f t="shared" si="21"/>
        <v/>
      </c>
      <c r="B149" s="99" t="str">
        <f>IFERROR(IF((B148+7)&lt;=Instruções!$C$9,Rundown!B148+7,IF((B148+7-Instruções!$C$9)&lt;7,B148+7,"")),"")</f>
        <v/>
      </c>
      <c r="C149" s="100" t="str">
        <f t="shared" si="17"/>
        <v/>
      </c>
      <c r="D149" s="102" t="str">
        <f t="shared" si="18"/>
        <v/>
      </c>
      <c r="E149" s="100" t="str">
        <f t="shared" si="19"/>
        <v/>
      </c>
      <c r="F149" s="231"/>
      <c r="G149" s="231"/>
      <c r="H149" s="231"/>
      <c r="I149" s="12" t="e">
        <f t="shared" si="22"/>
        <v>#N/A</v>
      </c>
      <c r="J149" s="12" t="e">
        <f t="shared" si="23"/>
        <v>#N/A</v>
      </c>
      <c r="K149" s="12" t="e">
        <f t="shared" si="24"/>
        <v>#N/A</v>
      </c>
      <c r="L149" s="20" t="e">
        <f t="shared" si="20"/>
        <v>#N/A</v>
      </c>
      <c r="N149" s="227"/>
    </row>
    <row r="150" spans="1:14">
      <c r="A150" s="11" t="str">
        <f t="shared" si="21"/>
        <v/>
      </c>
      <c r="B150" s="99" t="str">
        <f>IFERROR(IF((B149+7)&lt;=Instruções!$C$9,Rundown!B149+7,IF((B149+7-Instruções!$C$9)&lt;7,B149+7,"")),"")</f>
        <v/>
      </c>
      <c r="C150" s="100" t="str">
        <f t="shared" si="17"/>
        <v/>
      </c>
      <c r="D150" s="102" t="str">
        <f t="shared" si="18"/>
        <v/>
      </c>
      <c r="E150" s="100" t="str">
        <f t="shared" si="19"/>
        <v/>
      </c>
      <c r="F150" s="231"/>
      <c r="G150" s="231"/>
      <c r="H150" s="231"/>
      <c r="I150" s="12" t="e">
        <f t="shared" si="22"/>
        <v>#N/A</v>
      </c>
      <c r="J150" s="12" t="e">
        <f t="shared" si="23"/>
        <v>#N/A</v>
      </c>
      <c r="K150" s="12" t="e">
        <f t="shared" si="24"/>
        <v>#N/A</v>
      </c>
      <c r="L150" s="20" t="e">
        <f t="shared" si="20"/>
        <v>#N/A</v>
      </c>
      <c r="N150" s="227"/>
    </row>
    <row r="151" spans="1:14">
      <c r="A151" s="11" t="str">
        <f t="shared" si="21"/>
        <v/>
      </c>
      <c r="B151" s="99" t="str">
        <f>IFERROR(IF((B150+7)&lt;=Instruções!$C$9,Rundown!B150+7,IF((B150+7-Instruções!$C$9)&lt;7,B150+7,"")),"")</f>
        <v/>
      </c>
      <c r="C151" s="100" t="str">
        <f t="shared" si="17"/>
        <v/>
      </c>
      <c r="D151" s="102" t="str">
        <f t="shared" si="18"/>
        <v/>
      </c>
      <c r="E151" s="100" t="str">
        <f t="shared" si="19"/>
        <v/>
      </c>
      <c r="F151" s="231"/>
      <c r="G151" s="231"/>
      <c r="H151" s="231"/>
      <c r="I151" s="12" t="e">
        <f t="shared" si="22"/>
        <v>#N/A</v>
      </c>
      <c r="J151" s="12" t="e">
        <f t="shared" si="23"/>
        <v>#N/A</v>
      </c>
      <c r="K151" s="12" t="e">
        <f t="shared" si="24"/>
        <v>#N/A</v>
      </c>
      <c r="L151" s="20" t="e">
        <f t="shared" si="20"/>
        <v>#N/A</v>
      </c>
      <c r="N151" s="227"/>
    </row>
    <row r="152" spans="1:14">
      <c r="A152" s="11" t="str">
        <f t="shared" si="21"/>
        <v/>
      </c>
      <c r="B152" s="99" t="str">
        <f>IFERROR(IF((B151+7)&lt;=Instruções!$C$9,Rundown!B151+7,IF((B151+7-Instruções!$C$9)&lt;7,B151+7,"")),"")</f>
        <v/>
      </c>
      <c r="C152" s="100" t="str">
        <f t="shared" si="17"/>
        <v/>
      </c>
      <c r="D152" s="102" t="str">
        <f t="shared" si="18"/>
        <v/>
      </c>
      <c r="E152" s="100" t="str">
        <f t="shared" si="19"/>
        <v/>
      </c>
      <c r="F152" s="231"/>
      <c r="G152" s="231"/>
      <c r="H152" s="231"/>
      <c r="I152" s="12" t="e">
        <f t="shared" si="22"/>
        <v>#N/A</v>
      </c>
      <c r="J152" s="12" t="e">
        <f t="shared" si="23"/>
        <v>#N/A</v>
      </c>
      <c r="K152" s="12" t="e">
        <f t="shared" si="24"/>
        <v>#N/A</v>
      </c>
      <c r="L152" s="20" t="e">
        <f t="shared" si="20"/>
        <v>#N/A</v>
      </c>
      <c r="N152" s="227"/>
    </row>
    <row r="153" spans="1:14">
      <c r="A153" s="11" t="str">
        <f t="shared" si="21"/>
        <v/>
      </c>
      <c r="B153" s="99" t="str">
        <f>IFERROR(IF((B152+7)&lt;=Instruções!$C$9,Rundown!B152+7,IF((B152+7-Instruções!$C$9)&lt;7,B152+7,"")),"")</f>
        <v/>
      </c>
      <c r="C153" s="100" t="str">
        <f t="shared" si="17"/>
        <v/>
      </c>
      <c r="D153" s="102" t="str">
        <f t="shared" si="18"/>
        <v/>
      </c>
      <c r="E153" s="100" t="str">
        <f t="shared" si="19"/>
        <v/>
      </c>
      <c r="F153" s="231"/>
      <c r="G153" s="231"/>
      <c r="H153" s="231"/>
      <c r="I153" s="12" t="e">
        <f t="shared" si="22"/>
        <v>#N/A</v>
      </c>
      <c r="J153" s="12" t="e">
        <f t="shared" si="23"/>
        <v>#N/A</v>
      </c>
      <c r="K153" s="12" t="e">
        <f t="shared" si="24"/>
        <v>#N/A</v>
      </c>
      <c r="L153" s="20" t="e">
        <f t="shared" si="20"/>
        <v>#N/A</v>
      </c>
      <c r="N153" s="227"/>
    </row>
    <row r="154" spans="1:14">
      <c r="A154" s="11" t="str">
        <f t="shared" si="21"/>
        <v/>
      </c>
      <c r="B154" s="99" t="str">
        <f>IFERROR(IF((B153+7)&lt;=Instruções!$C$9,Rundown!B153+7,IF((B153+7-Instruções!$C$9)&lt;7,B153+7,"")),"")</f>
        <v/>
      </c>
      <c r="C154" s="100" t="str">
        <f t="shared" si="17"/>
        <v/>
      </c>
      <c r="D154" s="102" t="str">
        <f t="shared" si="18"/>
        <v/>
      </c>
      <c r="E154" s="100" t="str">
        <f t="shared" si="19"/>
        <v/>
      </c>
      <c r="F154" s="231"/>
      <c r="G154" s="231"/>
      <c r="H154" s="231"/>
      <c r="I154" s="12" t="e">
        <f t="shared" si="22"/>
        <v>#N/A</v>
      </c>
      <c r="J154" s="12" t="e">
        <f t="shared" si="23"/>
        <v>#N/A</v>
      </c>
      <c r="K154" s="12" t="e">
        <f t="shared" si="24"/>
        <v>#N/A</v>
      </c>
      <c r="L154" s="20" t="e">
        <f t="shared" si="20"/>
        <v>#N/A</v>
      </c>
      <c r="N154" s="227"/>
    </row>
    <row r="155" spans="1:14">
      <c r="A155" s="11" t="str">
        <f t="shared" si="21"/>
        <v/>
      </c>
      <c r="B155" s="99" t="str">
        <f>IFERROR(IF((B154+7)&lt;=Instruções!$C$9,Rundown!B154+7,IF((B154+7-Instruções!$C$9)&lt;7,B154+7,"")),"")</f>
        <v/>
      </c>
      <c r="C155" s="100" t="str">
        <f t="shared" si="17"/>
        <v/>
      </c>
      <c r="D155" s="102" t="str">
        <f t="shared" si="18"/>
        <v/>
      </c>
      <c r="E155" s="100" t="str">
        <f t="shared" si="19"/>
        <v/>
      </c>
      <c r="F155" s="231"/>
      <c r="G155" s="231"/>
      <c r="H155" s="231"/>
      <c r="I155" s="12" t="e">
        <f t="shared" si="22"/>
        <v>#N/A</v>
      </c>
      <c r="J155" s="12" t="e">
        <f t="shared" si="23"/>
        <v>#N/A</v>
      </c>
      <c r="K155" s="12" t="e">
        <f t="shared" si="24"/>
        <v>#N/A</v>
      </c>
      <c r="L155" s="20" t="e">
        <f t="shared" si="20"/>
        <v>#N/A</v>
      </c>
      <c r="N155" s="227"/>
    </row>
    <row r="156" spans="1:14">
      <c r="A156" s="11" t="str">
        <f t="shared" si="21"/>
        <v/>
      </c>
      <c r="B156" s="99" t="str">
        <f>IFERROR(IF((B155+7)&lt;=Instruções!$C$9,Rundown!B155+7,IF((B155+7-Instruções!$C$9)&lt;7,B155+7,"")),"")</f>
        <v/>
      </c>
      <c r="C156" s="100" t="str">
        <f t="shared" si="17"/>
        <v/>
      </c>
      <c r="D156" s="102" t="str">
        <f t="shared" si="18"/>
        <v/>
      </c>
      <c r="E156" s="100" t="str">
        <f t="shared" si="19"/>
        <v/>
      </c>
      <c r="F156" s="231"/>
      <c r="G156" s="231"/>
      <c r="H156" s="231"/>
      <c r="I156" s="12" t="e">
        <f t="shared" si="22"/>
        <v>#N/A</v>
      </c>
      <c r="J156" s="12" t="e">
        <f t="shared" si="23"/>
        <v>#N/A</v>
      </c>
      <c r="K156" s="12" t="e">
        <f t="shared" si="24"/>
        <v>#N/A</v>
      </c>
      <c r="L156" s="20" t="e">
        <f t="shared" si="20"/>
        <v>#N/A</v>
      </c>
      <c r="N156" s="227"/>
    </row>
    <row r="157" spans="1:14">
      <c r="A157" s="11" t="str">
        <f t="shared" si="21"/>
        <v/>
      </c>
      <c r="B157" s="99" t="str">
        <f>IFERROR(IF((B156+7)&lt;=Instruções!$C$9,Rundown!B156+7,IF((B156+7-Instruções!$C$9)&lt;7,B156+7,"")),"")</f>
        <v/>
      </c>
      <c r="C157" s="100" t="str">
        <f t="shared" si="17"/>
        <v/>
      </c>
      <c r="D157" s="102" t="str">
        <f t="shared" si="18"/>
        <v/>
      </c>
      <c r="E157" s="100" t="str">
        <f t="shared" si="19"/>
        <v/>
      </c>
      <c r="F157" s="231"/>
      <c r="G157" s="231"/>
      <c r="H157" s="231"/>
      <c r="I157" s="12" t="e">
        <f t="shared" si="22"/>
        <v>#N/A</v>
      </c>
      <c r="J157" s="12" t="e">
        <f t="shared" si="23"/>
        <v>#N/A</v>
      </c>
      <c r="K157" s="12" t="e">
        <f t="shared" si="24"/>
        <v>#N/A</v>
      </c>
      <c r="L157" s="20" t="e">
        <f t="shared" si="20"/>
        <v>#N/A</v>
      </c>
      <c r="N157" s="227"/>
    </row>
    <row r="158" spans="1:14">
      <c r="A158" s="11" t="str">
        <f t="shared" si="21"/>
        <v/>
      </c>
      <c r="B158" s="99" t="str">
        <f>IFERROR(IF((B157+7)&lt;=Instruções!$C$9,Rundown!B157+7,IF((B157+7-Instruções!$C$9)&lt;7,B157+7,"")),"")</f>
        <v/>
      </c>
      <c r="C158" s="100" t="str">
        <f t="shared" si="17"/>
        <v/>
      </c>
      <c r="D158" s="102" t="str">
        <f t="shared" si="18"/>
        <v/>
      </c>
      <c r="E158" s="100" t="str">
        <f t="shared" si="19"/>
        <v/>
      </c>
      <c r="F158" s="231"/>
      <c r="G158" s="231"/>
      <c r="H158" s="231"/>
      <c r="I158" s="12" t="e">
        <f t="shared" si="22"/>
        <v>#N/A</v>
      </c>
      <c r="J158" s="12" t="e">
        <f t="shared" si="23"/>
        <v>#N/A</v>
      </c>
      <c r="K158" s="12" t="e">
        <f t="shared" si="24"/>
        <v>#N/A</v>
      </c>
      <c r="L158" s="20" t="e">
        <f t="shared" si="20"/>
        <v>#N/A</v>
      </c>
      <c r="N158" s="227"/>
    </row>
    <row r="159" spans="1:14">
      <c r="A159" s="11" t="str">
        <f t="shared" si="21"/>
        <v/>
      </c>
      <c r="B159" s="99" t="str">
        <f>IFERROR(IF((B158+7)&lt;=Instruções!$C$9,Rundown!B158+7,IF((B158+7-Instruções!$C$9)&lt;7,B158+7,"")),"")</f>
        <v/>
      </c>
      <c r="C159" s="100" t="str">
        <f t="shared" si="17"/>
        <v/>
      </c>
      <c r="D159" s="102" t="str">
        <f t="shared" si="18"/>
        <v/>
      </c>
      <c r="E159" s="100" t="str">
        <f t="shared" si="19"/>
        <v/>
      </c>
      <c r="F159" s="231"/>
      <c r="G159" s="231"/>
      <c r="H159" s="231"/>
      <c r="I159" s="12" t="e">
        <f t="shared" si="22"/>
        <v>#N/A</v>
      </c>
      <c r="J159" s="12" t="e">
        <f t="shared" si="23"/>
        <v>#N/A</v>
      </c>
      <c r="K159" s="12" t="e">
        <f t="shared" si="24"/>
        <v>#N/A</v>
      </c>
      <c r="L159" s="20" t="e">
        <f t="shared" si="20"/>
        <v>#N/A</v>
      </c>
      <c r="N159" s="227"/>
    </row>
    <row r="160" spans="1:14">
      <c r="A160" s="11" t="str">
        <f t="shared" si="21"/>
        <v/>
      </c>
      <c r="B160" s="99" t="str">
        <f>IFERROR(IF((B159+7)&lt;=Instruções!$C$9,Rundown!B159+7,IF((B159+7-Instruções!$C$9)&lt;7,B159+7,"")),"")</f>
        <v/>
      </c>
      <c r="C160" s="100" t="str">
        <f t="shared" si="17"/>
        <v/>
      </c>
      <c r="D160" s="102" t="str">
        <f t="shared" si="18"/>
        <v/>
      </c>
      <c r="E160" s="100" t="str">
        <f t="shared" si="19"/>
        <v/>
      </c>
      <c r="F160" s="231"/>
      <c r="G160" s="231"/>
      <c r="H160" s="231"/>
      <c r="I160" s="12" t="e">
        <f t="shared" si="22"/>
        <v>#N/A</v>
      </c>
      <c r="J160" s="12" t="e">
        <f t="shared" si="23"/>
        <v>#N/A</v>
      </c>
      <c r="K160" s="12" t="e">
        <f t="shared" si="24"/>
        <v>#N/A</v>
      </c>
      <c r="L160" s="20" t="e">
        <f t="shared" si="20"/>
        <v>#N/A</v>
      </c>
      <c r="N160" s="227"/>
    </row>
    <row r="161" spans="1:14">
      <c r="A161" s="11" t="str">
        <f t="shared" si="21"/>
        <v/>
      </c>
      <c r="B161" s="99" t="str">
        <f>IFERROR(IF((B160+7)&lt;=Instruções!$C$9,Rundown!B160+7,IF((B160+7-Instruções!$C$9)&lt;7,B160+7,"")),"")</f>
        <v/>
      </c>
      <c r="C161" s="100" t="str">
        <f t="shared" si="17"/>
        <v/>
      </c>
      <c r="D161" s="102" t="str">
        <f t="shared" si="18"/>
        <v/>
      </c>
      <c r="E161" s="100" t="str">
        <f t="shared" si="19"/>
        <v/>
      </c>
      <c r="F161" s="231"/>
      <c r="G161" s="231"/>
      <c r="H161" s="231"/>
      <c r="I161" s="12" t="e">
        <f t="shared" si="22"/>
        <v>#N/A</v>
      </c>
      <c r="J161" s="12" t="e">
        <f t="shared" si="23"/>
        <v>#N/A</v>
      </c>
      <c r="K161" s="12" t="e">
        <f t="shared" si="24"/>
        <v>#N/A</v>
      </c>
      <c r="L161" s="20" t="e">
        <f t="shared" si="20"/>
        <v>#N/A</v>
      </c>
      <c r="N161" s="227"/>
    </row>
    <row r="162" spans="1:14">
      <c r="A162" s="11" t="str">
        <f t="shared" si="21"/>
        <v/>
      </c>
      <c r="B162" s="99" t="str">
        <f>IFERROR(IF((B161+7)&lt;=Instruções!$C$9,Rundown!B161+7,IF((B161+7-Instruções!$C$9)&lt;7,B161+7,"")),"")</f>
        <v/>
      </c>
      <c r="C162" s="100" t="str">
        <f t="shared" si="17"/>
        <v/>
      </c>
      <c r="D162" s="102" t="str">
        <f t="shared" si="18"/>
        <v/>
      </c>
      <c r="E162" s="100" t="str">
        <f t="shared" si="19"/>
        <v/>
      </c>
      <c r="F162" s="231"/>
      <c r="G162" s="231"/>
      <c r="H162" s="231"/>
      <c r="I162" s="12" t="e">
        <f t="shared" si="22"/>
        <v>#N/A</v>
      </c>
      <c r="J162" s="12" t="e">
        <f t="shared" si="23"/>
        <v>#N/A</v>
      </c>
      <c r="K162" s="12" t="e">
        <f t="shared" si="24"/>
        <v>#N/A</v>
      </c>
      <c r="L162" s="20" t="e">
        <f t="shared" si="20"/>
        <v>#N/A</v>
      </c>
      <c r="N162" s="227"/>
    </row>
    <row r="163" spans="1:14">
      <c r="A163" s="11" t="str">
        <f t="shared" si="21"/>
        <v/>
      </c>
      <c r="B163" s="99" t="str">
        <f>IFERROR(IF((B162+7)&lt;=Instruções!$C$9,Rundown!B162+7,IF((B162+7-Instruções!$C$9)&lt;7,B162+7,"")),"")</f>
        <v/>
      </c>
      <c r="C163" s="100" t="str">
        <f t="shared" si="17"/>
        <v/>
      </c>
      <c r="D163" s="102" t="str">
        <f t="shared" si="18"/>
        <v/>
      </c>
      <c r="E163" s="100" t="str">
        <f t="shared" si="19"/>
        <v/>
      </c>
      <c r="F163" s="231"/>
      <c r="G163" s="231"/>
      <c r="H163" s="231"/>
      <c r="I163" s="12" t="e">
        <f t="shared" si="22"/>
        <v>#N/A</v>
      </c>
      <c r="J163" s="12" t="e">
        <f t="shared" si="23"/>
        <v>#N/A</v>
      </c>
      <c r="K163" s="12" t="e">
        <f t="shared" si="24"/>
        <v>#N/A</v>
      </c>
      <c r="L163" s="20" t="e">
        <f t="shared" si="20"/>
        <v>#N/A</v>
      </c>
      <c r="N163" s="227"/>
    </row>
    <row r="164" spans="1:14">
      <c r="A164" s="11" t="str">
        <f t="shared" si="21"/>
        <v/>
      </c>
      <c r="B164" s="99" t="str">
        <f>IFERROR(IF((B163+7)&lt;=Instruções!$C$9,Rundown!B163+7,IF((B163+7-Instruções!$C$9)&lt;7,B163+7,"")),"")</f>
        <v/>
      </c>
      <c r="C164" s="100" t="str">
        <f t="shared" si="17"/>
        <v/>
      </c>
      <c r="D164" s="102" t="str">
        <f t="shared" si="18"/>
        <v/>
      </c>
      <c r="E164" s="100" t="str">
        <f t="shared" si="19"/>
        <v/>
      </c>
      <c r="F164" s="231"/>
      <c r="G164" s="231"/>
      <c r="H164" s="231"/>
      <c r="I164" s="12" t="e">
        <f t="shared" si="22"/>
        <v>#N/A</v>
      </c>
      <c r="J164" s="12" t="e">
        <f t="shared" si="23"/>
        <v>#N/A</v>
      </c>
      <c r="K164" s="12" t="e">
        <f t="shared" si="24"/>
        <v>#N/A</v>
      </c>
      <c r="L164" s="20" t="e">
        <f t="shared" si="20"/>
        <v>#N/A</v>
      </c>
      <c r="N164" s="227"/>
    </row>
    <row r="165" spans="1:14">
      <c r="A165" s="11" t="str">
        <f t="shared" si="21"/>
        <v/>
      </c>
      <c r="B165" s="99" t="str">
        <f>IFERROR(IF((B164+7)&lt;=Instruções!$C$9,Rundown!B164+7,IF((B164+7-Instruções!$C$9)&lt;7,B164+7,"")),"")</f>
        <v/>
      </c>
      <c r="C165" s="100" t="str">
        <f t="shared" si="17"/>
        <v/>
      </c>
      <c r="D165" s="102" t="str">
        <f t="shared" si="18"/>
        <v/>
      </c>
      <c r="E165" s="100" t="str">
        <f t="shared" si="19"/>
        <v/>
      </c>
      <c r="F165" s="231"/>
      <c r="G165" s="231"/>
      <c r="H165" s="231"/>
      <c r="I165" s="12" t="e">
        <f t="shared" si="22"/>
        <v>#N/A</v>
      </c>
      <c r="J165" s="12" t="e">
        <f t="shared" si="23"/>
        <v>#N/A</v>
      </c>
      <c r="K165" s="12" t="e">
        <f t="shared" si="24"/>
        <v>#N/A</v>
      </c>
      <c r="L165" s="20" t="e">
        <f t="shared" si="20"/>
        <v>#N/A</v>
      </c>
      <c r="N165" s="227"/>
    </row>
    <row r="166" spans="1:14">
      <c r="A166" s="11" t="str">
        <f t="shared" si="21"/>
        <v/>
      </c>
      <c r="B166" s="99" t="str">
        <f>IFERROR(IF((B165+7)&lt;=Instruções!$C$9,Rundown!B165+7,IF((B165+7-Instruções!$C$9)&lt;7,B165+7,"")),"")</f>
        <v/>
      </c>
      <c r="C166" s="100" t="str">
        <f t="shared" si="17"/>
        <v/>
      </c>
      <c r="D166" s="102" t="str">
        <f t="shared" si="18"/>
        <v/>
      </c>
      <c r="E166" s="100" t="str">
        <f t="shared" si="19"/>
        <v/>
      </c>
      <c r="F166" s="231"/>
      <c r="G166" s="231"/>
      <c r="H166" s="231"/>
      <c r="I166" s="12" t="e">
        <f t="shared" si="22"/>
        <v>#N/A</v>
      </c>
      <c r="J166" s="12" t="e">
        <f t="shared" si="23"/>
        <v>#N/A</v>
      </c>
      <c r="K166" s="12" t="e">
        <f t="shared" si="24"/>
        <v>#N/A</v>
      </c>
      <c r="L166" s="20" t="e">
        <f t="shared" si="20"/>
        <v>#N/A</v>
      </c>
      <c r="N166" s="227"/>
    </row>
    <row r="167" spans="1:14">
      <c r="A167" s="11" t="str">
        <f t="shared" si="21"/>
        <v/>
      </c>
      <c r="B167" s="99" t="str">
        <f>IFERROR(IF((B166+7)&lt;=Instruções!$C$9,Rundown!B166+7,IF((B166+7-Instruções!$C$9)&lt;7,B166+7,"")),"")</f>
        <v/>
      </c>
      <c r="C167" s="100" t="str">
        <f t="shared" si="17"/>
        <v/>
      </c>
      <c r="D167" s="102" t="str">
        <f t="shared" si="18"/>
        <v/>
      </c>
      <c r="E167" s="100" t="str">
        <f t="shared" si="19"/>
        <v/>
      </c>
      <c r="F167" s="231"/>
      <c r="G167" s="231"/>
      <c r="H167" s="231"/>
      <c r="I167" s="12" t="e">
        <f t="shared" si="22"/>
        <v>#N/A</v>
      </c>
      <c r="J167" s="12" t="e">
        <f t="shared" si="23"/>
        <v>#N/A</v>
      </c>
      <c r="K167" s="12" t="e">
        <f t="shared" si="24"/>
        <v>#N/A</v>
      </c>
      <c r="L167" s="20" t="e">
        <f t="shared" si="20"/>
        <v>#N/A</v>
      </c>
      <c r="N167" s="227"/>
    </row>
    <row r="168" spans="1:14">
      <c r="A168" s="11" t="str">
        <f t="shared" si="21"/>
        <v/>
      </c>
      <c r="B168" s="99" t="str">
        <f>IFERROR(IF((B167+7)&lt;=Instruções!$C$9,Rundown!B167+7,IF((B167+7-Instruções!$C$9)&lt;7,B167+7,"")),"")</f>
        <v/>
      </c>
      <c r="C168" s="100" t="str">
        <f t="shared" si="17"/>
        <v/>
      </c>
      <c r="D168" s="102" t="str">
        <f t="shared" si="18"/>
        <v/>
      </c>
      <c r="E168" s="100" t="str">
        <f t="shared" si="19"/>
        <v/>
      </c>
      <c r="F168" s="231"/>
      <c r="G168" s="231"/>
      <c r="H168" s="231"/>
      <c r="I168" s="12" t="e">
        <f t="shared" si="22"/>
        <v>#N/A</v>
      </c>
      <c r="J168" s="12" t="e">
        <f t="shared" si="23"/>
        <v>#N/A</v>
      </c>
      <c r="K168" s="12" t="e">
        <f t="shared" si="24"/>
        <v>#N/A</v>
      </c>
      <c r="L168" s="20" t="e">
        <f t="shared" si="20"/>
        <v>#N/A</v>
      </c>
      <c r="N168" s="227"/>
    </row>
    <row r="169" spans="1:14">
      <c r="A169" s="11" t="str">
        <f t="shared" si="21"/>
        <v/>
      </c>
      <c r="B169" s="99" t="str">
        <f>IFERROR(IF((B168+7)&lt;=Instruções!$C$9,Rundown!B168+7,IF((B168+7-Instruções!$C$9)&lt;7,B168+7,"")),"")</f>
        <v/>
      </c>
      <c r="C169" s="100" t="str">
        <f t="shared" si="17"/>
        <v/>
      </c>
      <c r="D169" s="102" t="str">
        <f t="shared" si="18"/>
        <v/>
      </c>
      <c r="E169" s="100" t="str">
        <f t="shared" si="19"/>
        <v/>
      </c>
      <c r="F169" s="231"/>
      <c r="G169" s="231"/>
      <c r="H169" s="231"/>
      <c r="I169" s="12" t="e">
        <f t="shared" si="22"/>
        <v>#N/A</v>
      </c>
      <c r="J169" s="12" t="e">
        <f t="shared" si="23"/>
        <v>#N/A</v>
      </c>
      <c r="K169" s="12" t="e">
        <f t="shared" si="24"/>
        <v>#N/A</v>
      </c>
      <c r="L169" s="20" t="e">
        <f t="shared" si="20"/>
        <v>#N/A</v>
      </c>
      <c r="N169" s="227"/>
    </row>
    <row r="170" spans="1:14">
      <c r="A170" s="11" t="str">
        <f t="shared" si="21"/>
        <v/>
      </c>
      <c r="B170" s="99" t="str">
        <f>IFERROR(IF((B169+7)&lt;=Instruções!$C$9,Rundown!B169+7,IF((B169+7-Instruções!$C$9)&lt;7,B169+7,"")),"")</f>
        <v/>
      </c>
      <c r="C170" s="100" t="str">
        <f t="shared" si="17"/>
        <v/>
      </c>
      <c r="D170" s="102" t="str">
        <f t="shared" si="18"/>
        <v/>
      </c>
      <c r="E170" s="100" t="str">
        <f t="shared" si="19"/>
        <v/>
      </c>
      <c r="F170" s="231"/>
      <c r="G170" s="231"/>
      <c r="H170" s="231"/>
      <c r="I170" s="12" t="e">
        <f t="shared" si="22"/>
        <v>#N/A</v>
      </c>
      <c r="J170" s="12" t="e">
        <f t="shared" si="23"/>
        <v>#N/A</v>
      </c>
      <c r="K170" s="12" t="e">
        <f t="shared" si="24"/>
        <v>#N/A</v>
      </c>
      <c r="L170" s="20" t="e">
        <f t="shared" si="20"/>
        <v>#N/A</v>
      </c>
      <c r="N170" s="227"/>
    </row>
    <row r="171" spans="1:14">
      <c r="A171" s="11" t="str">
        <f t="shared" si="21"/>
        <v/>
      </c>
      <c r="B171" s="99" t="str">
        <f>IFERROR(IF((B170+7)&lt;=Instruções!$C$9,Rundown!B170+7,IF((B170+7-Instruções!$C$9)&lt;7,B170+7,"")),"")</f>
        <v/>
      </c>
      <c r="C171" s="100" t="str">
        <f t="shared" si="17"/>
        <v/>
      </c>
      <c r="D171" s="102" t="str">
        <f t="shared" si="18"/>
        <v/>
      </c>
      <c r="E171" s="100" t="str">
        <f t="shared" si="19"/>
        <v/>
      </c>
      <c r="F171" s="231"/>
      <c r="G171" s="231"/>
      <c r="H171" s="231"/>
      <c r="I171" s="12" t="e">
        <f t="shared" si="22"/>
        <v>#N/A</v>
      </c>
      <c r="J171" s="12" t="e">
        <f t="shared" si="23"/>
        <v>#N/A</v>
      </c>
      <c r="K171" s="12" t="e">
        <f t="shared" si="24"/>
        <v>#N/A</v>
      </c>
      <c r="L171" s="20" t="e">
        <f t="shared" si="20"/>
        <v>#N/A</v>
      </c>
      <c r="N171" s="227"/>
    </row>
    <row r="172" spans="1:14">
      <c r="A172" s="11" t="str">
        <f t="shared" si="21"/>
        <v/>
      </c>
      <c r="B172" s="99" t="str">
        <f>IFERROR(IF((B171+7)&lt;=Instruções!$C$9,Rundown!B171+7,IF((B171+7-Instruções!$C$9)&lt;7,B171+7,"")),"")</f>
        <v/>
      </c>
      <c r="C172" s="100" t="str">
        <f t="shared" si="17"/>
        <v/>
      </c>
      <c r="D172" s="102" t="str">
        <f t="shared" si="18"/>
        <v/>
      </c>
      <c r="E172" s="100" t="str">
        <f t="shared" si="19"/>
        <v/>
      </c>
      <c r="F172" s="231"/>
      <c r="G172" s="231"/>
      <c r="H172" s="231"/>
      <c r="I172" s="12" t="e">
        <f t="shared" si="22"/>
        <v>#N/A</v>
      </c>
      <c r="J172" s="12" t="e">
        <f t="shared" si="23"/>
        <v>#N/A</v>
      </c>
      <c r="K172" s="12" t="e">
        <f t="shared" si="24"/>
        <v>#N/A</v>
      </c>
      <c r="L172" s="20" t="e">
        <f t="shared" si="20"/>
        <v>#N/A</v>
      </c>
      <c r="N172" s="227"/>
    </row>
    <row r="173" spans="1:14">
      <c r="A173" s="11" t="str">
        <f t="shared" si="21"/>
        <v/>
      </c>
      <c r="B173" s="99" t="str">
        <f>IFERROR(IF((B172+7)&lt;=Instruções!$C$9,Rundown!B172+7,IF((B172+7-Instruções!$C$9)&lt;7,B172+7,"")),"")</f>
        <v/>
      </c>
      <c r="C173" s="100" t="str">
        <f t="shared" si="17"/>
        <v/>
      </c>
      <c r="D173" s="102" t="str">
        <f t="shared" si="18"/>
        <v/>
      </c>
      <c r="E173" s="100" t="str">
        <f t="shared" si="19"/>
        <v/>
      </c>
      <c r="F173" s="231"/>
      <c r="G173" s="231"/>
      <c r="H173" s="231"/>
      <c r="I173" s="12" t="e">
        <f t="shared" si="22"/>
        <v>#N/A</v>
      </c>
      <c r="J173" s="12" t="e">
        <f t="shared" si="23"/>
        <v>#N/A</v>
      </c>
      <c r="K173" s="12" t="e">
        <f t="shared" si="24"/>
        <v>#N/A</v>
      </c>
      <c r="L173" s="20" t="e">
        <f t="shared" si="20"/>
        <v>#N/A</v>
      </c>
      <c r="N173" s="227"/>
    </row>
    <row r="174" spans="1:14">
      <c r="A174" s="11" t="str">
        <f t="shared" si="21"/>
        <v/>
      </c>
      <c r="B174" s="99" t="str">
        <f>IFERROR(IF((B173+7)&lt;=Instruções!$C$9,Rundown!B173+7,IF((B173+7-Instruções!$C$9)&lt;7,B173+7,"")),"")</f>
        <v/>
      </c>
      <c r="C174" s="100" t="str">
        <f t="shared" si="17"/>
        <v/>
      </c>
      <c r="D174" s="102" t="str">
        <f t="shared" si="18"/>
        <v/>
      </c>
      <c r="E174" s="100" t="str">
        <f t="shared" si="19"/>
        <v/>
      </c>
      <c r="F174" s="231"/>
      <c r="G174" s="231"/>
      <c r="H174" s="231"/>
      <c r="I174" s="12" t="e">
        <f t="shared" si="22"/>
        <v>#N/A</v>
      </c>
      <c r="J174" s="12" t="e">
        <f t="shared" si="23"/>
        <v>#N/A</v>
      </c>
      <c r="K174" s="12" t="e">
        <f t="shared" si="24"/>
        <v>#N/A</v>
      </c>
      <c r="L174" s="20" t="e">
        <f t="shared" si="20"/>
        <v>#N/A</v>
      </c>
      <c r="N174" s="227"/>
    </row>
    <row r="175" spans="1:14">
      <c r="A175" s="11" t="str">
        <f t="shared" si="21"/>
        <v/>
      </c>
      <c r="B175" s="99" t="str">
        <f>IFERROR(IF((B174+7)&lt;=Instruções!$C$9,Rundown!B174+7,IF((B174+7-Instruções!$C$9)&lt;7,B174+7,"")),"")</f>
        <v/>
      </c>
      <c r="C175" s="100" t="str">
        <f t="shared" si="17"/>
        <v/>
      </c>
      <c r="D175" s="102" t="str">
        <f t="shared" si="18"/>
        <v/>
      </c>
      <c r="E175" s="100" t="str">
        <f t="shared" si="19"/>
        <v/>
      </c>
      <c r="F175" s="231"/>
      <c r="G175" s="231"/>
      <c r="H175" s="231"/>
      <c r="I175" s="12" t="e">
        <f t="shared" si="22"/>
        <v>#N/A</v>
      </c>
      <c r="J175" s="12" t="e">
        <f t="shared" si="23"/>
        <v>#N/A</v>
      </c>
      <c r="K175" s="12" t="e">
        <f t="shared" si="24"/>
        <v>#N/A</v>
      </c>
      <c r="L175" s="20" t="e">
        <f t="shared" si="20"/>
        <v>#N/A</v>
      </c>
      <c r="N175" s="227"/>
    </row>
    <row r="176" spans="1:14">
      <c r="A176" s="11" t="str">
        <f t="shared" si="21"/>
        <v/>
      </c>
      <c r="B176" s="99" t="str">
        <f>IFERROR(IF((B175+7)&lt;=Instruções!$C$9,Rundown!B175+7,IF((B175+7-Instruções!$C$9)&lt;7,B175+7,"")),"")</f>
        <v/>
      </c>
      <c r="C176" s="100" t="str">
        <f t="shared" si="17"/>
        <v/>
      </c>
      <c r="D176" s="102" t="str">
        <f t="shared" si="18"/>
        <v/>
      </c>
      <c r="E176" s="100" t="str">
        <f t="shared" si="19"/>
        <v/>
      </c>
      <c r="F176" s="231"/>
      <c r="G176" s="231"/>
      <c r="H176" s="231"/>
      <c r="I176" s="12" t="e">
        <f t="shared" si="22"/>
        <v>#N/A</v>
      </c>
      <c r="J176" s="12" t="e">
        <f t="shared" si="23"/>
        <v>#N/A</v>
      </c>
      <c r="K176" s="12" t="e">
        <f t="shared" si="24"/>
        <v>#N/A</v>
      </c>
      <c r="L176" s="20" t="e">
        <f t="shared" si="20"/>
        <v>#N/A</v>
      </c>
      <c r="N176" s="227"/>
    </row>
    <row r="177" spans="1:14">
      <c r="A177" s="11" t="str">
        <f t="shared" si="21"/>
        <v/>
      </c>
      <c r="B177" s="99" t="str">
        <f>IFERROR(IF((B176+7)&lt;=Instruções!$C$9,Rundown!B176+7,IF((B176+7-Instruções!$C$9)&lt;7,B176+7,"")),"")</f>
        <v/>
      </c>
      <c r="C177" s="100" t="str">
        <f t="shared" si="17"/>
        <v/>
      </c>
      <c r="D177" s="102" t="str">
        <f t="shared" si="18"/>
        <v/>
      </c>
      <c r="E177" s="100" t="str">
        <f t="shared" si="19"/>
        <v/>
      </c>
      <c r="F177" s="231"/>
      <c r="G177" s="231"/>
      <c r="H177" s="231"/>
      <c r="I177" s="12" t="e">
        <f t="shared" si="22"/>
        <v>#N/A</v>
      </c>
      <c r="J177" s="12" t="e">
        <f t="shared" si="23"/>
        <v>#N/A</v>
      </c>
      <c r="K177" s="12" t="e">
        <f t="shared" si="24"/>
        <v>#N/A</v>
      </c>
      <c r="L177" s="20" t="e">
        <f t="shared" si="20"/>
        <v>#N/A</v>
      </c>
      <c r="N177" s="227"/>
    </row>
    <row r="178" spans="1:14">
      <c r="A178" s="11" t="str">
        <f t="shared" si="21"/>
        <v/>
      </c>
      <c r="B178" s="99" t="str">
        <f>IFERROR(IF((B177+7)&lt;=Instruções!$C$9,Rundown!B177+7,IF((B177+7-Instruções!$C$9)&lt;7,B177+7,"")),"")</f>
        <v/>
      </c>
      <c r="C178" s="100" t="str">
        <f t="shared" si="17"/>
        <v/>
      </c>
      <c r="D178" s="102" t="str">
        <f t="shared" si="18"/>
        <v/>
      </c>
      <c r="E178" s="100" t="str">
        <f t="shared" si="19"/>
        <v/>
      </c>
      <c r="F178" s="231"/>
      <c r="G178" s="231"/>
      <c r="H178" s="231"/>
      <c r="I178" s="12" t="e">
        <f t="shared" si="22"/>
        <v>#N/A</v>
      </c>
      <c r="J178" s="12" t="e">
        <f t="shared" si="23"/>
        <v>#N/A</v>
      </c>
      <c r="K178" s="12" t="e">
        <f t="shared" si="24"/>
        <v>#N/A</v>
      </c>
      <c r="L178" s="20" t="e">
        <f t="shared" si="20"/>
        <v>#N/A</v>
      </c>
      <c r="N178" s="227"/>
    </row>
    <row r="179" spans="1:14">
      <c r="A179" s="11" t="str">
        <f t="shared" si="21"/>
        <v/>
      </c>
      <c r="B179" s="99" t="str">
        <f>IFERROR(IF((B178+7)&lt;=Instruções!$C$9,Rundown!B178+7,IF((B178+7-Instruções!$C$9)&lt;7,B178+7,"")),"")</f>
        <v/>
      </c>
      <c r="C179" s="100" t="str">
        <f t="shared" si="17"/>
        <v/>
      </c>
      <c r="D179" s="102" t="str">
        <f t="shared" si="18"/>
        <v/>
      </c>
      <c r="E179" s="100" t="str">
        <f t="shared" si="19"/>
        <v/>
      </c>
      <c r="F179" s="231"/>
      <c r="G179" s="231"/>
      <c r="H179" s="231"/>
      <c r="I179" s="12" t="e">
        <f t="shared" si="22"/>
        <v>#N/A</v>
      </c>
      <c r="J179" s="12" t="e">
        <f t="shared" si="23"/>
        <v>#N/A</v>
      </c>
      <c r="K179" s="12" t="e">
        <f t="shared" si="24"/>
        <v>#N/A</v>
      </c>
      <c r="L179" s="20" t="e">
        <f t="shared" si="20"/>
        <v>#N/A</v>
      </c>
      <c r="N179" s="227"/>
    </row>
    <row r="180" spans="1:14">
      <c r="A180" s="11" t="str">
        <f t="shared" si="21"/>
        <v/>
      </c>
      <c r="B180" s="99" t="str">
        <f>IFERROR(IF((B179+7)&lt;=Instruções!$C$9,Rundown!B179+7,IF((B179+7-Instruções!$C$9)&lt;7,B179+7,"")),"")</f>
        <v/>
      </c>
      <c r="C180" s="100" t="str">
        <f t="shared" ref="C180:C243" si="25">IFERROR(IF((IF(MONTH(B180)=1,"Jan",IF(MONTH(B180)=2,"Fev",IF(MONTH(B180)=3,"Mar",IF(MONTH(B180)=4,"Abr",IF(MONTH(B180)=5,"Maio",IF(MONTH(B180)=6,"Jun",IF(MONTH(B180)=7,"Jul",IF(MONTH(B180)=8,"Ago",IF(MONTH(B180)=9,"Set",IF(MONTH(B180)=10,"Out",IF(MONTH(B180)=11,"Nov","Dez")))))))))))
&amp;-YEAR(B180))="Jan-1900","",
IF(MONTH(B180)=1,"Jan",IF(MONTH(B180)=2,"Fev",IF(MONTH(B180)=3,"Mar",IF(MONTH(B180)=4,"Abr",IF(MONTH(B180)=5,"Maio",IF(MONTH(B180)=6,"Jun",IF(MONTH(B180)=7,"Jul",IF(MONTH(B180)=8,"Ago",IF(MONTH(B180)=9,"Set",IF(MONTH(B180)=10,"Out",IF(MONTH(B180)=11,"Nov","Dez")))))))))))
&amp;-YEAR(B180)),"")</f>
        <v/>
      </c>
      <c r="D180" s="102" t="str">
        <f t="shared" ref="D180:D243" si="26">IF(C180=C179,"",C180)</f>
        <v/>
      </c>
      <c r="E180" s="100" t="str">
        <f t="shared" ref="E180:E243" si="27">IF(B180="","","S"&amp;((MID(E179,2,100)+1)))</f>
        <v/>
      </c>
      <c r="F180" s="231"/>
      <c r="G180" s="231"/>
      <c r="H180" s="231"/>
      <c r="I180" s="12" t="e">
        <f t="shared" si="22"/>
        <v>#N/A</v>
      </c>
      <c r="J180" s="12" t="e">
        <f t="shared" si="23"/>
        <v>#N/A</v>
      </c>
      <c r="K180" s="12" t="e">
        <f t="shared" si="24"/>
        <v>#N/A</v>
      </c>
      <c r="L180" s="20" t="e">
        <f t="shared" si="20"/>
        <v>#N/A</v>
      </c>
      <c r="N180" s="227"/>
    </row>
    <row r="181" spans="1:14">
      <c r="A181" s="11" t="str">
        <f t="shared" si="21"/>
        <v/>
      </c>
      <c r="B181" s="99" t="str">
        <f>IFERROR(IF((B180+7)&lt;=Instruções!$C$9,Rundown!B180+7,IF((B180+7-Instruções!$C$9)&lt;7,B180+7,"")),"")</f>
        <v/>
      </c>
      <c r="C181" s="100" t="str">
        <f t="shared" si="25"/>
        <v/>
      </c>
      <c r="D181" s="102" t="str">
        <f t="shared" si="26"/>
        <v/>
      </c>
      <c r="E181" s="100" t="str">
        <f t="shared" si="27"/>
        <v/>
      </c>
      <c r="F181" s="231"/>
      <c r="G181" s="231"/>
      <c r="H181" s="231"/>
      <c r="I181" s="12" t="e">
        <f t="shared" si="22"/>
        <v>#N/A</v>
      </c>
      <c r="J181" s="12" t="e">
        <f t="shared" si="23"/>
        <v>#N/A</v>
      </c>
      <c r="K181" s="12" t="e">
        <f t="shared" si="24"/>
        <v>#N/A</v>
      </c>
      <c r="L181" s="20" t="e">
        <f t="shared" si="20"/>
        <v>#N/A</v>
      </c>
      <c r="N181" s="227"/>
    </row>
    <row r="182" spans="1:14">
      <c r="A182" s="11" t="str">
        <f t="shared" si="21"/>
        <v/>
      </c>
      <c r="B182" s="99" t="str">
        <f>IFERROR(IF((B181+7)&lt;=Instruções!$C$9,Rundown!B181+7,IF((B181+7-Instruções!$C$9)&lt;7,B181+7,"")),"")</f>
        <v/>
      </c>
      <c r="C182" s="100" t="str">
        <f t="shared" si="25"/>
        <v/>
      </c>
      <c r="D182" s="102" t="str">
        <f t="shared" si="26"/>
        <v/>
      </c>
      <c r="E182" s="100" t="str">
        <f t="shared" si="27"/>
        <v/>
      </c>
      <c r="F182" s="231"/>
      <c r="G182" s="231"/>
      <c r="H182" s="231"/>
      <c r="I182" s="12" t="e">
        <f t="shared" si="22"/>
        <v>#N/A</v>
      </c>
      <c r="J182" s="12" t="e">
        <f t="shared" si="23"/>
        <v>#N/A</v>
      </c>
      <c r="K182" s="12" t="e">
        <f t="shared" si="24"/>
        <v>#N/A</v>
      </c>
      <c r="L182" s="20" t="e">
        <f t="shared" ref="L182:L245" si="28">IF(H182="",#N/A,IF(H181="",K181-H182,L181-H182))</f>
        <v>#N/A</v>
      </c>
      <c r="N182" s="227"/>
    </row>
    <row r="183" spans="1:14">
      <c r="A183" s="11" t="str">
        <f t="shared" si="21"/>
        <v/>
      </c>
      <c r="B183" s="99" t="str">
        <f>IFERROR(IF((B182+7)&lt;=Instruções!$C$9,Rundown!B182+7,IF((B182+7-Instruções!$C$9)&lt;7,B182+7,"")),"")</f>
        <v/>
      </c>
      <c r="C183" s="100" t="str">
        <f t="shared" si="25"/>
        <v/>
      </c>
      <c r="D183" s="102" t="str">
        <f t="shared" si="26"/>
        <v/>
      </c>
      <c r="E183" s="100" t="str">
        <f t="shared" si="27"/>
        <v/>
      </c>
      <c r="F183" s="231"/>
      <c r="G183" s="231"/>
      <c r="H183" s="231"/>
      <c r="I183" s="12" t="e">
        <f t="shared" si="22"/>
        <v>#N/A</v>
      </c>
      <c r="J183" s="12" t="e">
        <f t="shared" si="23"/>
        <v>#N/A</v>
      </c>
      <c r="K183" s="12" t="e">
        <f t="shared" si="24"/>
        <v>#N/A</v>
      </c>
      <c r="L183" s="20" t="e">
        <f t="shared" si="28"/>
        <v>#N/A</v>
      </c>
      <c r="N183" s="227"/>
    </row>
    <row r="184" spans="1:14">
      <c r="A184" s="11" t="str">
        <f t="shared" si="21"/>
        <v/>
      </c>
      <c r="B184" s="99" t="str">
        <f>IFERROR(IF((B183+7)&lt;=Instruções!$C$9,Rundown!B183+7,IF((B183+7-Instruções!$C$9)&lt;7,B183+7,"")),"")</f>
        <v/>
      </c>
      <c r="C184" s="100" t="str">
        <f t="shared" si="25"/>
        <v/>
      </c>
      <c r="D184" s="102" t="str">
        <f t="shared" si="26"/>
        <v/>
      </c>
      <c r="E184" s="100" t="str">
        <f t="shared" si="27"/>
        <v/>
      </c>
      <c r="F184" s="231"/>
      <c r="G184" s="231"/>
      <c r="H184" s="231"/>
      <c r="I184" s="12" t="e">
        <f t="shared" si="22"/>
        <v>#N/A</v>
      </c>
      <c r="J184" s="12" t="e">
        <f t="shared" si="23"/>
        <v>#N/A</v>
      </c>
      <c r="K184" s="12" t="e">
        <f t="shared" si="24"/>
        <v>#N/A</v>
      </c>
      <c r="L184" s="20" t="e">
        <f t="shared" si="28"/>
        <v>#N/A</v>
      </c>
      <c r="N184" s="227"/>
    </row>
    <row r="185" spans="1:14">
      <c r="A185" s="11" t="str">
        <f t="shared" si="21"/>
        <v/>
      </c>
      <c r="B185" s="99" t="str">
        <f>IFERROR(IF((B184+7)&lt;=Instruções!$C$9,Rundown!B184+7,IF((B184+7-Instruções!$C$9)&lt;7,B184+7,"")),"")</f>
        <v/>
      </c>
      <c r="C185" s="100" t="str">
        <f t="shared" si="25"/>
        <v/>
      </c>
      <c r="D185" s="102" t="str">
        <f t="shared" si="26"/>
        <v/>
      </c>
      <c r="E185" s="100" t="str">
        <f t="shared" si="27"/>
        <v/>
      </c>
      <c r="F185" s="231"/>
      <c r="G185" s="231"/>
      <c r="H185" s="231"/>
      <c r="I185" s="12" t="e">
        <f t="shared" si="22"/>
        <v>#N/A</v>
      </c>
      <c r="J185" s="12" t="e">
        <f t="shared" si="23"/>
        <v>#N/A</v>
      </c>
      <c r="K185" s="12" t="e">
        <f t="shared" si="24"/>
        <v>#N/A</v>
      </c>
      <c r="L185" s="20" t="e">
        <f t="shared" si="28"/>
        <v>#N/A</v>
      </c>
      <c r="N185" s="227"/>
    </row>
    <row r="186" spans="1:14">
      <c r="A186" s="11" t="str">
        <f t="shared" si="21"/>
        <v/>
      </c>
      <c r="B186" s="99" t="str">
        <f>IFERROR(IF((B185+7)&lt;=Instruções!$C$9,Rundown!B185+7,IF((B185+7-Instruções!$C$9)&lt;7,B185+7,"")),"")</f>
        <v/>
      </c>
      <c r="C186" s="100" t="str">
        <f t="shared" si="25"/>
        <v/>
      </c>
      <c r="D186" s="102" t="str">
        <f t="shared" si="26"/>
        <v/>
      </c>
      <c r="E186" s="100" t="str">
        <f t="shared" si="27"/>
        <v/>
      </c>
      <c r="F186" s="231"/>
      <c r="G186" s="231"/>
      <c r="H186" s="231"/>
      <c r="I186" s="12" t="e">
        <f t="shared" si="22"/>
        <v>#N/A</v>
      </c>
      <c r="J186" s="12" t="e">
        <f t="shared" si="23"/>
        <v>#N/A</v>
      </c>
      <c r="K186" s="12" t="e">
        <f t="shared" si="24"/>
        <v>#N/A</v>
      </c>
      <c r="L186" s="20" t="e">
        <f t="shared" si="28"/>
        <v>#N/A</v>
      </c>
      <c r="N186" s="227"/>
    </row>
    <row r="187" spans="1:14">
      <c r="A187" s="11" t="str">
        <f t="shared" si="21"/>
        <v/>
      </c>
      <c r="B187" s="99" t="str">
        <f>IFERROR(IF((B186+7)&lt;=Instruções!$C$9,Rundown!B186+7,IF((B186+7-Instruções!$C$9)&lt;7,B186+7,"")),"")</f>
        <v/>
      </c>
      <c r="C187" s="100" t="str">
        <f t="shared" si="25"/>
        <v/>
      </c>
      <c r="D187" s="102" t="str">
        <f t="shared" si="26"/>
        <v/>
      </c>
      <c r="E187" s="100" t="str">
        <f t="shared" si="27"/>
        <v/>
      </c>
      <c r="F187" s="231"/>
      <c r="G187" s="231"/>
      <c r="H187" s="231"/>
      <c r="I187" s="12" t="e">
        <f t="shared" si="22"/>
        <v>#N/A</v>
      </c>
      <c r="J187" s="12" t="e">
        <f t="shared" si="23"/>
        <v>#N/A</v>
      </c>
      <c r="K187" s="12" t="e">
        <f t="shared" si="24"/>
        <v>#N/A</v>
      </c>
      <c r="L187" s="20" t="e">
        <f t="shared" si="28"/>
        <v>#N/A</v>
      </c>
      <c r="N187" s="227"/>
    </row>
    <row r="188" spans="1:14">
      <c r="A188" s="11" t="str">
        <f t="shared" si="21"/>
        <v/>
      </c>
      <c r="B188" s="99" t="str">
        <f>IFERROR(IF((B187+7)&lt;=Instruções!$C$9,Rundown!B187+7,IF((B187+7-Instruções!$C$9)&lt;7,B187+7,"")),"")</f>
        <v/>
      </c>
      <c r="C188" s="100" t="str">
        <f t="shared" si="25"/>
        <v/>
      </c>
      <c r="D188" s="102" t="str">
        <f t="shared" si="26"/>
        <v/>
      </c>
      <c r="E188" s="100" t="str">
        <f t="shared" si="27"/>
        <v/>
      </c>
      <c r="F188" s="231"/>
      <c r="G188" s="231"/>
      <c r="H188" s="231"/>
      <c r="I188" s="12" t="e">
        <f t="shared" si="22"/>
        <v>#N/A</v>
      </c>
      <c r="J188" s="12" t="e">
        <f t="shared" si="23"/>
        <v>#N/A</v>
      </c>
      <c r="K188" s="12" t="e">
        <f t="shared" si="24"/>
        <v>#N/A</v>
      </c>
      <c r="L188" s="20" t="e">
        <f t="shared" si="28"/>
        <v>#N/A</v>
      </c>
      <c r="N188" s="227"/>
    </row>
    <row r="189" spans="1:14">
      <c r="A189" s="11" t="str">
        <f t="shared" si="21"/>
        <v/>
      </c>
      <c r="B189" s="99" t="str">
        <f>IFERROR(IF((B188+7)&lt;=Instruções!$C$9,Rundown!B188+7,IF((B188+7-Instruções!$C$9)&lt;7,B188+7,"")),"")</f>
        <v/>
      </c>
      <c r="C189" s="100" t="str">
        <f t="shared" si="25"/>
        <v/>
      </c>
      <c r="D189" s="102" t="str">
        <f t="shared" si="26"/>
        <v/>
      </c>
      <c r="E189" s="100" t="str">
        <f t="shared" si="27"/>
        <v/>
      </c>
      <c r="F189" s="231"/>
      <c r="G189" s="231"/>
      <c r="H189" s="231"/>
      <c r="I189" s="12" t="e">
        <f t="shared" si="22"/>
        <v>#N/A</v>
      </c>
      <c r="J189" s="12" t="e">
        <f t="shared" si="23"/>
        <v>#N/A</v>
      </c>
      <c r="K189" s="12" t="e">
        <f t="shared" si="24"/>
        <v>#N/A</v>
      </c>
      <c r="L189" s="20" t="e">
        <f t="shared" si="28"/>
        <v>#N/A</v>
      </c>
      <c r="N189" s="227"/>
    </row>
    <row r="190" spans="1:14">
      <c r="A190" s="11" t="str">
        <f t="shared" si="21"/>
        <v/>
      </c>
      <c r="B190" s="99" t="str">
        <f>IFERROR(IF((B189+7)&lt;=Instruções!$C$9,Rundown!B189+7,IF((B189+7-Instruções!$C$9)&lt;7,B189+7,"")),"")</f>
        <v/>
      </c>
      <c r="C190" s="100" t="str">
        <f t="shared" si="25"/>
        <v/>
      </c>
      <c r="D190" s="102" t="str">
        <f t="shared" si="26"/>
        <v/>
      </c>
      <c r="E190" s="100" t="str">
        <f t="shared" si="27"/>
        <v/>
      </c>
      <c r="F190" s="231"/>
      <c r="G190" s="231"/>
      <c r="H190" s="231"/>
      <c r="I190" s="12" t="e">
        <f t="shared" si="22"/>
        <v>#N/A</v>
      </c>
      <c r="J190" s="12" t="e">
        <f t="shared" si="23"/>
        <v>#N/A</v>
      </c>
      <c r="K190" s="12" t="e">
        <f t="shared" si="24"/>
        <v>#N/A</v>
      </c>
      <c r="L190" s="20" t="e">
        <f t="shared" si="28"/>
        <v>#N/A</v>
      </c>
      <c r="N190" s="227"/>
    </row>
    <row r="191" spans="1:14">
      <c r="A191" s="11" t="str">
        <f t="shared" si="21"/>
        <v/>
      </c>
      <c r="B191" s="99" t="str">
        <f>IFERROR(IF((B190+7)&lt;=Instruções!$C$9,Rundown!B190+7,IF((B190+7-Instruções!$C$9)&lt;7,B190+7,"")),"")</f>
        <v/>
      </c>
      <c r="C191" s="100" t="str">
        <f t="shared" si="25"/>
        <v/>
      </c>
      <c r="D191" s="102" t="str">
        <f t="shared" si="26"/>
        <v/>
      </c>
      <c r="E191" s="100" t="str">
        <f t="shared" si="27"/>
        <v/>
      </c>
      <c r="F191" s="231"/>
      <c r="G191" s="231"/>
      <c r="H191" s="231"/>
      <c r="I191" s="12" t="e">
        <f t="shared" si="22"/>
        <v>#N/A</v>
      </c>
      <c r="J191" s="12" t="e">
        <f t="shared" si="23"/>
        <v>#N/A</v>
      </c>
      <c r="K191" s="12" t="e">
        <f t="shared" si="24"/>
        <v>#N/A</v>
      </c>
      <c r="L191" s="20" t="e">
        <f t="shared" si="28"/>
        <v>#N/A</v>
      </c>
      <c r="N191" s="227"/>
    </row>
    <row r="192" spans="1:14">
      <c r="A192" s="11" t="str">
        <f t="shared" si="21"/>
        <v/>
      </c>
      <c r="B192" s="99" t="str">
        <f>IFERROR(IF((B191+7)&lt;=Instruções!$C$9,Rundown!B191+7,IF((B191+7-Instruções!$C$9)&lt;7,B191+7,"")),"")</f>
        <v/>
      </c>
      <c r="C192" s="100" t="str">
        <f t="shared" si="25"/>
        <v/>
      </c>
      <c r="D192" s="102" t="str">
        <f t="shared" si="26"/>
        <v/>
      </c>
      <c r="E192" s="100" t="str">
        <f t="shared" si="27"/>
        <v/>
      </c>
      <c r="F192" s="231"/>
      <c r="G192" s="231"/>
      <c r="H192" s="231"/>
      <c r="I192" s="12" t="e">
        <f t="shared" si="22"/>
        <v>#N/A</v>
      </c>
      <c r="J192" s="12" t="e">
        <f t="shared" si="23"/>
        <v>#N/A</v>
      </c>
      <c r="K192" s="12" t="e">
        <f t="shared" si="24"/>
        <v>#N/A</v>
      </c>
      <c r="L192" s="20" t="e">
        <f t="shared" si="28"/>
        <v>#N/A</v>
      </c>
      <c r="N192" s="227"/>
    </row>
    <row r="193" spans="1:14">
      <c r="A193" s="11" t="str">
        <f t="shared" si="21"/>
        <v/>
      </c>
      <c r="B193" s="99" t="str">
        <f>IFERROR(IF((B192+7)&lt;=Instruções!$C$9,Rundown!B192+7,IF((B192+7-Instruções!$C$9)&lt;7,B192+7,"")),"")</f>
        <v/>
      </c>
      <c r="C193" s="100" t="str">
        <f t="shared" si="25"/>
        <v/>
      </c>
      <c r="D193" s="102" t="str">
        <f t="shared" si="26"/>
        <v/>
      </c>
      <c r="E193" s="100" t="str">
        <f t="shared" si="27"/>
        <v/>
      </c>
      <c r="F193" s="231"/>
      <c r="G193" s="231"/>
      <c r="H193" s="231"/>
      <c r="I193" s="12" t="e">
        <f t="shared" si="22"/>
        <v>#N/A</v>
      </c>
      <c r="J193" s="12" t="e">
        <f t="shared" si="23"/>
        <v>#N/A</v>
      </c>
      <c r="K193" s="12" t="e">
        <f t="shared" si="24"/>
        <v>#N/A</v>
      </c>
      <c r="L193" s="20" t="e">
        <f t="shared" si="28"/>
        <v>#N/A</v>
      </c>
      <c r="N193" s="227"/>
    </row>
    <row r="194" spans="1:14">
      <c r="A194" s="11" t="str">
        <f t="shared" si="21"/>
        <v/>
      </c>
      <c r="B194" s="99" t="str">
        <f>IFERROR(IF((B193+7)&lt;=Instruções!$C$9,Rundown!B193+7,IF((B193+7-Instruções!$C$9)&lt;7,B193+7,"")),"")</f>
        <v/>
      </c>
      <c r="C194" s="100" t="str">
        <f t="shared" si="25"/>
        <v/>
      </c>
      <c r="D194" s="102" t="str">
        <f t="shared" si="26"/>
        <v/>
      </c>
      <c r="E194" s="100" t="str">
        <f t="shared" si="27"/>
        <v/>
      </c>
      <c r="F194" s="231"/>
      <c r="G194" s="231"/>
      <c r="H194" s="231"/>
      <c r="I194" s="12" t="e">
        <f t="shared" si="22"/>
        <v>#N/A</v>
      </c>
      <c r="J194" s="12" t="e">
        <f t="shared" si="23"/>
        <v>#N/A</v>
      </c>
      <c r="K194" s="12" t="e">
        <f t="shared" si="24"/>
        <v>#N/A</v>
      </c>
      <c r="L194" s="20" t="e">
        <f t="shared" si="28"/>
        <v>#N/A</v>
      </c>
      <c r="N194" s="227"/>
    </row>
    <row r="195" spans="1:14">
      <c r="A195" s="11" t="str">
        <f t="shared" si="21"/>
        <v/>
      </c>
      <c r="B195" s="99" t="str">
        <f>IFERROR(IF((B194+7)&lt;=Instruções!$C$9,Rundown!B194+7,IF((B194+7-Instruções!$C$9)&lt;7,B194+7,"")),"")</f>
        <v/>
      </c>
      <c r="C195" s="100" t="str">
        <f t="shared" si="25"/>
        <v/>
      </c>
      <c r="D195" s="102" t="str">
        <f t="shared" si="26"/>
        <v/>
      </c>
      <c r="E195" s="100" t="str">
        <f t="shared" si="27"/>
        <v/>
      </c>
      <c r="F195" s="231"/>
      <c r="G195" s="231"/>
      <c r="H195" s="231"/>
      <c r="I195" s="12" t="e">
        <f t="shared" si="22"/>
        <v>#N/A</v>
      </c>
      <c r="J195" s="12" t="e">
        <f t="shared" si="23"/>
        <v>#N/A</v>
      </c>
      <c r="K195" s="12" t="e">
        <f t="shared" si="24"/>
        <v>#N/A</v>
      </c>
      <c r="L195" s="20" t="e">
        <f t="shared" si="28"/>
        <v>#N/A</v>
      </c>
      <c r="N195" s="227"/>
    </row>
    <row r="196" spans="1:14">
      <c r="A196" s="11" t="str">
        <f t="shared" si="21"/>
        <v/>
      </c>
      <c r="B196" s="99" t="str">
        <f>IFERROR(IF((B195+7)&lt;=Instruções!$C$9,Rundown!B195+7,IF((B195+7-Instruções!$C$9)&lt;7,B195+7,"")),"")</f>
        <v/>
      </c>
      <c r="C196" s="100" t="str">
        <f t="shared" si="25"/>
        <v/>
      </c>
      <c r="D196" s="102" t="str">
        <f t="shared" si="26"/>
        <v/>
      </c>
      <c r="E196" s="100" t="str">
        <f t="shared" si="27"/>
        <v/>
      </c>
      <c r="F196" s="231"/>
      <c r="G196" s="231"/>
      <c r="H196" s="231"/>
      <c r="I196" s="12" t="e">
        <f t="shared" si="22"/>
        <v>#N/A</v>
      </c>
      <c r="J196" s="12" t="e">
        <f t="shared" si="23"/>
        <v>#N/A</v>
      </c>
      <c r="K196" s="12" t="e">
        <f t="shared" si="24"/>
        <v>#N/A</v>
      </c>
      <c r="L196" s="20" t="e">
        <f t="shared" si="28"/>
        <v>#N/A</v>
      </c>
      <c r="N196" s="227"/>
    </row>
    <row r="197" spans="1:14">
      <c r="A197" s="11" t="str">
        <f t="shared" ref="A197:A260" si="29">E197</f>
        <v/>
      </c>
      <c r="B197" s="99" t="str">
        <f>IFERROR(IF((B196+7)&lt;=Instruções!$C$9,Rundown!B196+7,IF((B196+7-Instruções!$C$9)&lt;7,B196+7,"")),"")</f>
        <v/>
      </c>
      <c r="C197" s="100" t="str">
        <f t="shared" si="25"/>
        <v/>
      </c>
      <c r="D197" s="102" t="str">
        <f t="shared" si="26"/>
        <v/>
      </c>
      <c r="E197" s="100" t="str">
        <f t="shared" si="27"/>
        <v/>
      </c>
      <c r="F197" s="231"/>
      <c r="G197" s="231"/>
      <c r="H197" s="231"/>
      <c r="I197" s="12" t="e">
        <f t="shared" si="22"/>
        <v>#N/A</v>
      </c>
      <c r="J197" s="12" t="e">
        <f t="shared" si="23"/>
        <v>#N/A</v>
      </c>
      <c r="K197" s="12" t="e">
        <f t="shared" si="24"/>
        <v>#N/A</v>
      </c>
      <c r="L197" s="20" t="e">
        <f t="shared" si="28"/>
        <v>#N/A</v>
      </c>
      <c r="N197" s="227"/>
    </row>
    <row r="198" spans="1:14">
      <c r="A198" s="11" t="str">
        <f t="shared" si="29"/>
        <v/>
      </c>
      <c r="B198" s="99" t="str">
        <f>IFERROR(IF((B197+7)&lt;=Instruções!$C$9,Rundown!B197+7,IF((B197+7-Instruções!$C$9)&lt;7,B197+7,"")),"")</f>
        <v/>
      </c>
      <c r="C198" s="100" t="str">
        <f t="shared" si="25"/>
        <v/>
      </c>
      <c r="D198" s="102" t="str">
        <f t="shared" si="26"/>
        <v/>
      </c>
      <c r="E198" s="100" t="str">
        <f t="shared" si="27"/>
        <v/>
      </c>
      <c r="F198" s="231"/>
      <c r="G198" s="231"/>
      <c r="H198" s="231"/>
      <c r="I198" s="12" t="e">
        <f t="shared" ref="I198:I261" si="30">IF(B198="",#N/A,I197+G198)</f>
        <v>#N/A</v>
      </c>
      <c r="J198" s="12" t="e">
        <f t="shared" ref="J198:J261" si="31">IF(B198="",#N/A,J197-F198)</f>
        <v>#N/A</v>
      </c>
      <c r="K198" s="12" t="e">
        <f t="shared" ref="K198:K261" si="32">IF(G198&lt;&gt;"",K197-G198,#N/A)</f>
        <v>#N/A</v>
      </c>
      <c r="L198" s="20" t="e">
        <f t="shared" si="28"/>
        <v>#N/A</v>
      </c>
      <c r="N198" s="227"/>
    </row>
    <row r="199" spans="1:14">
      <c r="A199" s="11" t="str">
        <f t="shared" si="29"/>
        <v/>
      </c>
      <c r="B199" s="99" t="str">
        <f>IFERROR(IF((B198+7)&lt;=Instruções!$C$9,Rundown!B198+7,IF((B198+7-Instruções!$C$9)&lt;7,B198+7,"")),"")</f>
        <v/>
      </c>
      <c r="C199" s="100" t="str">
        <f t="shared" si="25"/>
        <v/>
      </c>
      <c r="D199" s="102" t="str">
        <f t="shared" si="26"/>
        <v/>
      </c>
      <c r="E199" s="100" t="str">
        <f t="shared" si="27"/>
        <v/>
      </c>
      <c r="F199" s="231"/>
      <c r="G199" s="231"/>
      <c r="H199" s="231"/>
      <c r="I199" s="12" t="e">
        <f t="shared" si="30"/>
        <v>#N/A</v>
      </c>
      <c r="J199" s="12" t="e">
        <f t="shared" si="31"/>
        <v>#N/A</v>
      </c>
      <c r="K199" s="12" t="e">
        <f t="shared" si="32"/>
        <v>#N/A</v>
      </c>
      <c r="L199" s="20" t="e">
        <f t="shared" si="28"/>
        <v>#N/A</v>
      </c>
      <c r="N199" s="227"/>
    </row>
    <row r="200" spans="1:14">
      <c r="A200" s="11" t="str">
        <f t="shared" si="29"/>
        <v/>
      </c>
      <c r="B200" s="99" t="str">
        <f>IFERROR(IF((B199+7)&lt;=Instruções!$C$9,Rundown!B199+7,IF((B199+7-Instruções!$C$9)&lt;7,B199+7,"")),"")</f>
        <v/>
      </c>
      <c r="C200" s="100" t="str">
        <f t="shared" si="25"/>
        <v/>
      </c>
      <c r="D200" s="102" t="str">
        <f t="shared" si="26"/>
        <v/>
      </c>
      <c r="E200" s="100" t="str">
        <f t="shared" si="27"/>
        <v/>
      </c>
      <c r="F200" s="231"/>
      <c r="G200" s="231"/>
      <c r="H200" s="231"/>
      <c r="I200" s="12" t="e">
        <f t="shared" si="30"/>
        <v>#N/A</v>
      </c>
      <c r="J200" s="12" t="e">
        <f t="shared" si="31"/>
        <v>#N/A</v>
      </c>
      <c r="K200" s="12" t="e">
        <f t="shared" si="32"/>
        <v>#N/A</v>
      </c>
      <c r="L200" s="20" t="e">
        <f t="shared" si="28"/>
        <v>#N/A</v>
      </c>
      <c r="N200" s="227"/>
    </row>
    <row r="201" spans="1:14">
      <c r="A201" s="11" t="str">
        <f t="shared" si="29"/>
        <v/>
      </c>
      <c r="B201" s="99" t="str">
        <f>IFERROR(IF((B200+7)&lt;=Instruções!$C$9,Rundown!B200+7,IF((B200+7-Instruções!$C$9)&lt;7,B200+7,"")),"")</f>
        <v/>
      </c>
      <c r="C201" s="100" t="str">
        <f t="shared" si="25"/>
        <v/>
      </c>
      <c r="D201" s="102" t="str">
        <f t="shared" si="26"/>
        <v/>
      </c>
      <c r="E201" s="100" t="str">
        <f t="shared" si="27"/>
        <v/>
      </c>
      <c r="F201" s="231"/>
      <c r="G201" s="231"/>
      <c r="H201" s="231"/>
      <c r="I201" s="12" t="e">
        <f t="shared" si="30"/>
        <v>#N/A</v>
      </c>
      <c r="J201" s="12" t="e">
        <f t="shared" si="31"/>
        <v>#N/A</v>
      </c>
      <c r="K201" s="12" t="e">
        <f t="shared" si="32"/>
        <v>#N/A</v>
      </c>
      <c r="L201" s="20" t="e">
        <f t="shared" si="28"/>
        <v>#N/A</v>
      </c>
      <c r="N201" s="227"/>
    </row>
    <row r="202" spans="1:14">
      <c r="A202" s="11" t="str">
        <f t="shared" si="29"/>
        <v/>
      </c>
      <c r="B202" s="99" t="str">
        <f>IFERROR(IF((B201+7)&lt;=Instruções!$C$9,Rundown!B201+7,IF((B201+7-Instruções!$C$9)&lt;7,B201+7,"")),"")</f>
        <v/>
      </c>
      <c r="C202" s="100" t="str">
        <f t="shared" si="25"/>
        <v/>
      </c>
      <c r="D202" s="102" t="str">
        <f t="shared" si="26"/>
        <v/>
      </c>
      <c r="E202" s="100" t="str">
        <f t="shared" si="27"/>
        <v/>
      </c>
      <c r="F202" s="231"/>
      <c r="G202" s="231"/>
      <c r="H202" s="231"/>
      <c r="I202" s="12" t="e">
        <f t="shared" si="30"/>
        <v>#N/A</v>
      </c>
      <c r="J202" s="12" t="e">
        <f t="shared" si="31"/>
        <v>#N/A</v>
      </c>
      <c r="K202" s="12" t="e">
        <f t="shared" si="32"/>
        <v>#N/A</v>
      </c>
      <c r="L202" s="20" t="e">
        <f t="shared" si="28"/>
        <v>#N/A</v>
      </c>
      <c r="N202" s="227"/>
    </row>
    <row r="203" spans="1:14">
      <c r="A203" s="11" t="str">
        <f t="shared" si="29"/>
        <v/>
      </c>
      <c r="B203" s="99" t="str">
        <f>IFERROR(IF((B202+7)&lt;=Instruções!$C$9,Rundown!B202+7,IF((B202+7-Instruções!$C$9)&lt;7,B202+7,"")),"")</f>
        <v/>
      </c>
      <c r="C203" s="100" t="str">
        <f t="shared" si="25"/>
        <v/>
      </c>
      <c r="D203" s="102" t="str">
        <f t="shared" si="26"/>
        <v/>
      </c>
      <c r="E203" s="100" t="str">
        <f t="shared" si="27"/>
        <v/>
      </c>
      <c r="F203" s="231"/>
      <c r="G203" s="231"/>
      <c r="H203" s="231"/>
      <c r="I203" s="12" t="e">
        <f t="shared" si="30"/>
        <v>#N/A</v>
      </c>
      <c r="J203" s="12" t="e">
        <f t="shared" si="31"/>
        <v>#N/A</v>
      </c>
      <c r="K203" s="12" t="e">
        <f t="shared" si="32"/>
        <v>#N/A</v>
      </c>
      <c r="L203" s="20" t="e">
        <f t="shared" si="28"/>
        <v>#N/A</v>
      </c>
      <c r="N203" s="227"/>
    </row>
    <row r="204" spans="1:14">
      <c r="A204" s="11" t="str">
        <f t="shared" si="29"/>
        <v/>
      </c>
      <c r="B204" s="99" t="str">
        <f>IFERROR(IF((B203+7)&lt;=Instruções!$C$9,Rundown!B203+7,IF((B203+7-Instruções!$C$9)&lt;7,B203+7,"")),"")</f>
        <v/>
      </c>
      <c r="C204" s="100" t="str">
        <f t="shared" si="25"/>
        <v/>
      </c>
      <c r="D204" s="102" t="str">
        <f t="shared" si="26"/>
        <v/>
      </c>
      <c r="E204" s="100" t="str">
        <f t="shared" si="27"/>
        <v/>
      </c>
      <c r="F204" s="231"/>
      <c r="G204" s="231"/>
      <c r="H204" s="231"/>
      <c r="I204" s="12" t="e">
        <f t="shared" si="30"/>
        <v>#N/A</v>
      </c>
      <c r="J204" s="12" t="e">
        <f t="shared" si="31"/>
        <v>#N/A</v>
      </c>
      <c r="K204" s="12" t="e">
        <f t="shared" si="32"/>
        <v>#N/A</v>
      </c>
      <c r="L204" s="20" t="e">
        <f t="shared" si="28"/>
        <v>#N/A</v>
      </c>
      <c r="N204" s="227"/>
    </row>
    <row r="205" spans="1:14">
      <c r="A205" s="11" t="str">
        <f t="shared" si="29"/>
        <v/>
      </c>
      <c r="B205" s="99" t="str">
        <f>IFERROR(IF((B204+7)&lt;=Instruções!$C$9,Rundown!B204+7,IF((B204+7-Instruções!$C$9)&lt;7,B204+7,"")),"")</f>
        <v/>
      </c>
      <c r="C205" s="100" t="str">
        <f t="shared" si="25"/>
        <v/>
      </c>
      <c r="D205" s="102" t="str">
        <f t="shared" si="26"/>
        <v/>
      </c>
      <c r="E205" s="100" t="str">
        <f t="shared" si="27"/>
        <v/>
      </c>
      <c r="F205" s="231"/>
      <c r="G205" s="231"/>
      <c r="H205" s="231"/>
      <c r="I205" s="12" t="e">
        <f t="shared" si="30"/>
        <v>#N/A</v>
      </c>
      <c r="J205" s="12" t="e">
        <f t="shared" si="31"/>
        <v>#N/A</v>
      </c>
      <c r="K205" s="12" t="e">
        <f t="shared" si="32"/>
        <v>#N/A</v>
      </c>
      <c r="L205" s="20" t="e">
        <f t="shared" si="28"/>
        <v>#N/A</v>
      </c>
      <c r="N205" s="227"/>
    </row>
    <row r="206" spans="1:14">
      <c r="A206" s="11" t="str">
        <f t="shared" si="29"/>
        <v/>
      </c>
      <c r="B206" s="99" t="str">
        <f>IFERROR(IF((B205+7)&lt;=Instruções!$C$9,Rundown!B205+7,IF((B205+7-Instruções!$C$9)&lt;7,B205+7,"")),"")</f>
        <v/>
      </c>
      <c r="C206" s="100" t="str">
        <f t="shared" si="25"/>
        <v/>
      </c>
      <c r="D206" s="102" t="str">
        <f t="shared" si="26"/>
        <v/>
      </c>
      <c r="E206" s="100" t="str">
        <f t="shared" si="27"/>
        <v/>
      </c>
      <c r="F206" s="231"/>
      <c r="G206" s="231"/>
      <c r="H206" s="231"/>
      <c r="I206" s="12" t="e">
        <f t="shared" si="30"/>
        <v>#N/A</v>
      </c>
      <c r="J206" s="12" t="e">
        <f t="shared" si="31"/>
        <v>#N/A</v>
      </c>
      <c r="K206" s="12" t="e">
        <f t="shared" si="32"/>
        <v>#N/A</v>
      </c>
      <c r="L206" s="20" t="e">
        <f t="shared" si="28"/>
        <v>#N/A</v>
      </c>
      <c r="N206" s="227"/>
    </row>
    <row r="207" spans="1:14">
      <c r="A207" s="11" t="str">
        <f t="shared" si="29"/>
        <v/>
      </c>
      <c r="B207" s="99" t="str">
        <f>IFERROR(IF((B206+7)&lt;=Instruções!$C$9,Rundown!B206+7,IF((B206+7-Instruções!$C$9)&lt;7,B206+7,"")),"")</f>
        <v/>
      </c>
      <c r="C207" s="100" t="str">
        <f t="shared" si="25"/>
        <v/>
      </c>
      <c r="D207" s="102" t="str">
        <f t="shared" si="26"/>
        <v/>
      </c>
      <c r="E207" s="100" t="str">
        <f t="shared" si="27"/>
        <v/>
      </c>
      <c r="F207" s="231"/>
      <c r="G207" s="231"/>
      <c r="H207" s="231"/>
      <c r="I207" s="12" t="e">
        <f t="shared" si="30"/>
        <v>#N/A</v>
      </c>
      <c r="J207" s="12" t="e">
        <f t="shared" si="31"/>
        <v>#N/A</v>
      </c>
      <c r="K207" s="12" t="e">
        <f t="shared" si="32"/>
        <v>#N/A</v>
      </c>
      <c r="L207" s="20" t="e">
        <f t="shared" si="28"/>
        <v>#N/A</v>
      </c>
      <c r="N207" s="227"/>
    </row>
    <row r="208" spans="1:14">
      <c r="A208" s="11" t="str">
        <f t="shared" si="29"/>
        <v/>
      </c>
      <c r="B208" s="99" t="str">
        <f>IFERROR(IF((B207+7)&lt;=Instruções!$C$9,Rundown!B207+7,IF((B207+7-Instruções!$C$9)&lt;7,B207+7,"")),"")</f>
        <v/>
      </c>
      <c r="C208" s="100" t="str">
        <f t="shared" si="25"/>
        <v/>
      </c>
      <c r="D208" s="102" t="str">
        <f t="shared" si="26"/>
        <v/>
      </c>
      <c r="E208" s="100" t="str">
        <f t="shared" si="27"/>
        <v/>
      </c>
      <c r="F208" s="231"/>
      <c r="G208" s="231"/>
      <c r="H208" s="231"/>
      <c r="I208" s="12" t="e">
        <f t="shared" si="30"/>
        <v>#N/A</v>
      </c>
      <c r="J208" s="12" t="e">
        <f t="shared" si="31"/>
        <v>#N/A</v>
      </c>
      <c r="K208" s="12" t="e">
        <f t="shared" si="32"/>
        <v>#N/A</v>
      </c>
      <c r="L208" s="20" t="e">
        <f t="shared" si="28"/>
        <v>#N/A</v>
      </c>
      <c r="N208" s="227"/>
    </row>
    <row r="209" spans="1:14">
      <c r="A209" s="11" t="str">
        <f t="shared" si="29"/>
        <v/>
      </c>
      <c r="B209" s="99" t="str">
        <f>IFERROR(IF((B208+7)&lt;=Instruções!$C$9,Rundown!B208+7,IF((B208+7-Instruções!$C$9)&lt;7,B208+7,"")),"")</f>
        <v/>
      </c>
      <c r="C209" s="100" t="str">
        <f t="shared" si="25"/>
        <v/>
      </c>
      <c r="D209" s="102" t="str">
        <f t="shared" si="26"/>
        <v/>
      </c>
      <c r="E209" s="100" t="str">
        <f t="shared" si="27"/>
        <v/>
      </c>
      <c r="F209" s="231"/>
      <c r="G209" s="231"/>
      <c r="H209" s="231"/>
      <c r="I209" s="12" t="e">
        <f t="shared" si="30"/>
        <v>#N/A</v>
      </c>
      <c r="J209" s="12" t="e">
        <f t="shared" si="31"/>
        <v>#N/A</v>
      </c>
      <c r="K209" s="12" t="e">
        <f t="shared" si="32"/>
        <v>#N/A</v>
      </c>
      <c r="L209" s="20" t="e">
        <f t="shared" si="28"/>
        <v>#N/A</v>
      </c>
      <c r="N209" s="227"/>
    </row>
    <row r="210" spans="1:14">
      <c r="A210" s="11" t="str">
        <f t="shared" si="29"/>
        <v/>
      </c>
      <c r="B210" s="99" t="str">
        <f>IFERROR(IF((B209+7)&lt;=Instruções!$C$9,Rundown!B209+7,IF((B209+7-Instruções!$C$9)&lt;7,B209+7,"")),"")</f>
        <v/>
      </c>
      <c r="C210" s="100" t="str">
        <f t="shared" si="25"/>
        <v/>
      </c>
      <c r="D210" s="102" t="str">
        <f t="shared" si="26"/>
        <v/>
      </c>
      <c r="E210" s="100" t="str">
        <f t="shared" si="27"/>
        <v/>
      </c>
      <c r="F210" s="231"/>
      <c r="G210" s="231"/>
      <c r="H210" s="231"/>
      <c r="I210" s="12" t="e">
        <f t="shared" si="30"/>
        <v>#N/A</v>
      </c>
      <c r="J210" s="12" t="e">
        <f t="shared" si="31"/>
        <v>#N/A</v>
      </c>
      <c r="K210" s="12" t="e">
        <f t="shared" si="32"/>
        <v>#N/A</v>
      </c>
      <c r="L210" s="20" t="e">
        <f t="shared" si="28"/>
        <v>#N/A</v>
      </c>
      <c r="N210" s="227"/>
    </row>
    <row r="211" spans="1:14">
      <c r="A211" s="11" t="str">
        <f t="shared" si="29"/>
        <v/>
      </c>
      <c r="B211" s="99" t="str">
        <f>IFERROR(IF((B210+7)&lt;=Instruções!$C$9,Rundown!B210+7,IF((B210+7-Instruções!$C$9)&lt;7,B210+7,"")),"")</f>
        <v/>
      </c>
      <c r="C211" s="100" t="str">
        <f t="shared" si="25"/>
        <v/>
      </c>
      <c r="D211" s="102" t="str">
        <f t="shared" si="26"/>
        <v/>
      </c>
      <c r="E211" s="100" t="str">
        <f t="shared" si="27"/>
        <v/>
      </c>
      <c r="F211" s="231"/>
      <c r="G211" s="231"/>
      <c r="H211" s="231"/>
      <c r="I211" s="12" t="e">
        <f t="shared" si="30"/>
        <v>#N/A</v>
      </c>
      <c r="J211" s="12" t="e">
        <f t="shared" si="31"/>
        <v>#N/A</v>
      </c>
      <c r="K211" s="12" t="e">
        <f t="shared" si="32"/>
        <v>#N/A</v>
      </c>
      <c r="L211" s="20" t="e">
        <f t="shared" si="28"/>
        <v>#N/A</v>
      </c>
      <c r="N211" s="227"/>
    </row>
    <row r="212" spans="1:14">
      <c r="A212" s="11" t="str">
        <f t="shared" si="29"/>
        <v/>
      </c>
      <c r="B212" s="99" t="str">
        <f>IFERROR(IF((B211+7)&lt;=Instruções!$C$9,Rundown!B211+7,IF((B211+7-Instruções!$C$9)&lt;7,B211+7,"")),"")</f>
        <v/>
      </c>
      <c r="C212" s="100" t="str">
        <f t="shared" si="25"/>
        <v/>
      </c>
      <c r="D212" s="102" t="str">
        <f t="shared" si="26"/>
        <v/>
      </c>
      <c r="E212" s="100" t="str">
        <f t="shared" si="27"/>
        <v/>
      </c>
      <c r="F212" s="231"/>
      <c r="G212" s="231"/>
      <c r="H212" s="231"/>
      <c r="I212" s="12" t="e">
        <f t="shared" si="30"/>
        <v>#N/A</v>
      </c>
      <c r="J212" s="12" t="e">
        <f t="shared" si="31"/>
        <v>#N/A</v>
      </c>
      <c r="K212" s="12" t="e">
        <f t="shared" si="32"/>
        <v>#N/A</v>
      </c>
      <c r="L212" s="20" t="e">
        <f t="shared" si="28"/>
        <v>#N/A</v>
      </c>
      <c r="N212" s="227"/>
    </row>
    <row r="213" spans="1:14">
      <c r="A213" s="11" t="str">
        <f t="shared" si="29"/>
        <v/>
      </c>
      <c r="B213" s="99" t="str">
        <f>IFERROR(IF((B212+7)&lt;=Instruções!$C$9,Rundown!B212+7,IF((B212+7-Instruções!$C$9)&lt;7,B212+7,"")),"")</f>
        <v/>
      </c>
      <c r="C213" s="100" t="str">
        <f t="shared" si="25"/>
        <v/>
      </c>
      <c r="D213" s="102" t="str">
        <f t="shared" si="26"/>
        <v/>
      </c>
      <c r="E213" s="100" t="str">
        <f t="shared" si="27"/>
        <v/>
      </c>
      <c r="F213" s="231"/>
      <c r="G213" s="231"/>
      <c r="H213" s="231"/>
      <c r="I213" s="12" t="e">
        <f t="shared" si="30"/>
        <v>#N/A</v>
      </c>
      <c r="J213" s="12" t="e">
        <f t="shared" si="31"/>
        <v>#N/A</v>
      </c>
      <c r="K213" s="12" t="e">
        <f t="shared" si="32"/>
        <v>#N/A</v>
      </c>
      <c r="L213" s="20" t="e">
        <f t="shared" si="28"/>
        <v>#N/A</v>
      </c>
      <c r="N213" s="227"/>
    </row>
    <row r="214" spans="1:14">
      <c r="A214" s="11" t="str">
        <f t="shared" si="29"/>
        <v/>
      </c>
      <c r="B214" s="99" t="str">
        <f>IFERROR(IF((B213+7)&lt;=Instruções!$C$9,Rundown!B213+7,IF((B213+7-Instruções!$C$9)&lt;7,B213+7,"")),"")</f>
        <v/>
      </c>
      <c r="C214" s="100" t="str">
        <f t="shared" si="25"/>
        <v/>
      </c>
      <c r="D214" s="102" t="str">
        <f t="shared" si="26"/>
        <v/>
      </c>
      <c r="E214" s="100" t="str">
        <f t="shared" si="27"/>
        <v/>
      </c>
      <c r="F214" s="231"/>
      <c r="G214" s="231"/>
      <c r="H214" s="231"/>
      <c r="I214" s="12" t="e">
        <f t="shared" si="30"/>
        <v>#N/A</v>
      </c>
      <c r="J214" s="12" t="e">
        <f t="shared" si="31"/>
        <v>#N/A</v>
      </c>
      <c r="K214" s="12" t="e">
        <f t="shared" si="32"/>
        <v>#N/A</v>
      </c>
      <c r="L214" s="20" t="e">
        <f t="shared" si="28"/>
        <v>#N/A</v>
      </c>
      <c r="N214" s="227"/>
    </row>
    <row r="215" spans="1:14">
      <c r="A215" s="11" t="str">
        <f t="shared" si="29"/>
        <v/>
      </c>
      <c r="B215" s="99" t="str">
        <f>IFERROR(IF((B214+7)&lt;=Instruções!$C$9,Rundown!B214+7,IF((B214+7-Instruções!$C$9)&lt;7,B214+7,"")),"")</f>
        <v/>
      </c>
      <c r="C215" s="100" t="str">
        <f t="shared" si="25"/>
        <v/>
      </c>
      <c r="D215" s="102" t="str">
        <f t="shared" si="26"/>
        <v/>
      </c>
      <c r="E215" s="100" t="str">
        <f t="shared" si="27"/>
        <v/>
      </c>
      <c r="F215" s="231"/>
      <c r="G215" s="231"/>
      <c r="H215" s="231"/>
      <c r="I215" s="12" t="e">
        <f t="shared" si="30"/>
        <v>#N/A</v>
      </c>
      <c r="J215" s="12" t="e">
        <f t="shared" si="31"/>
        <v>#N/A</v>
      </c>
      <c r="K215" s="12" t="e">
        <f t="shared" si="32"/>
        <v>#N/A</v>
      </c>
      <c r="L215" s="20" t="e">
        <f t="shared" si="28"/>
        <v>#N/A</v>
      </c>
      <c r="N215" s="227"/>
    </row>
    <row r="216" spans="1:14">
      <c r="A216" s="11" t="str">
        <f t="shared" si="29"/>
        <v/>
      </c>
      <c r="B216" s="99" t="str">
        <f>IFERROR(IF((B215+7)&lt;=Instruções!$C$9,Rundown!B215+7,IF((B215+7-Instruções!$C$9)&lt;7,B215+7,"")),"")</f>
        <v/>
      </c>
      <c r="C216" s="100" t="str">
        <f t="shared" si="25"/>
        <v/>
      </c>
      <c r="D216" s="102" t="str">
        <f t="shared" si="26"/>
        <v/>
      </c>
      <c r="E216" s="100" t="str">
        <f t="shared" si="27"/>
        <v/>
      </c>
      <c r="F216" s="231"/>
      <c r="G216" s="231"/>
      <c r="H216" s="231"/>
      <c r="I216" s="12" t="e">
        <f t="shared" si="30"/>
        <v>#N/A</v>
      </c>
      <c r="J216" s="12" t="e">
        <f t="shared" si="31"/>
        <v>#N/A</v>
      </c>
      <c r="K216" s="12" t="e">
        <f t="shared" si="32"/>
        <v>#N/A</v>
      </c>
      <c r="L216" s="20" t="e">
        <f t="shared" si="28"/>
        <v>#N/A</v>
      </c>
      <c r="N216" s="227"/>
    </row>
    <row r="217" spans="1:14">
      <c r="A217" s="11" t="str">
        <f t="shared" si="29"/>
        <v/>
      </c>
      <c r="B217" s="99" t="str">
        <f>IFERROR(IF((B216+7)&lt;=Instruções!$C$9,Rundown!B216+7,IF((B216+7-Instruções!$C$9)&lt;7,B216+7,"")),"")</f>
        <v/>
      </c>
      <c r="C217" s="100" t="str">
        <f t="shared" si="25"/>
        <v/>
      </c>
      <c r="D217" s="102" t="str">
        <f t="shared" si="26"/>
        <v/>
      </c>
      <c r="E217" s="100" t="str">
        <f t="shared" si="27"/>
        <v/>
      </c>
      <c r="F217" s="231"/>
      <c r="G217" s="231"/>
      <c r="H217" s="231"/>
      <c r="I217" s="12" t="e">
        <f t="shared" si="30"/>
        <v>#N/A</v>
      </c>
      <c r="J217" s="12" t="e">
        <f t="shared" si="31"/>
        <v>#N/A</v>
      </c>
      <c r="K217" s="12" t="e">
        <f t="shared" si="32"/>
        <v>#N/A</v>
      </c>
      <c r="L217" s="20" t="e">
        <f t="shared" si="28"/>
        <v>#N/A</v>
      </c>
      <c r="N217" s="227"/>
    </row>
    <row r="218" spans="1:14">
      <c r="A218" s="11" t="str">
        <f t="shared" si="29"/>
        <v/>
      </c>
      <c r="B218" s="99" t="str">
        <f>IFERROR(IF((B217+7)&lt;=Instruções!$C$9,Rundown!B217+7,IF((B217+7-Instruções!$C$9)&lt;7,B217+7,"")),"")</f>
        <v/>
      </c>
      <c r="C218" s="100" t="str">
        <f t="shared" si="25"/>
        <v/>
      </c>
      <c r="D218" s="102" t="str">
        <f t="shared" si="26"/>
        <v/>
      </c>
      <c r="E218" s="100" t="str">
        <f t="shared" si="27"/>
        <v/>
      </c>
      <c r="F218" s="231"/>
      <c r="G218" s="231"/>
      <c r="H218" s="231"/>
      <c r="I218" s="12" t="e">
        <f t="shared" si="30"/>
        <v>#N/A</v>
      </c>
      <c r="J218" s="12" t="e">
        <f t="shared" si="31"/>
        <v>#N/A</v>
      </c>
      <c r="K218" s="12" t="e">
        <f t="shared" si="32"/>
        <v>#N/A</v>
      </c>
      <c r="L218" s="20" t="e">
        <f t="shared" si="28"/>
        <v>#N/A</v>
      </c>
      <c r="N218" s="227"/>
    </row>
    <row r="219" spans="1:14">
      <c r="A219" s="11" t="str">
        <f t="shared" si="29"/>
        <v/>
      </c>
      <c r="B219" s="99" t="str">
        <f>IFERROR(IF((B218+7)&lt;=Instruções!$C$9,Rundown!B218+7,IF((B218+7-Instruções!$C$9)&lt;7,B218+7,"")),"")</f>
        <v/>
      </c>
      <c r="C219" s="100" t="str">
        <f t="shared" si="25"/>
        <v/>
      </c>
      <c r="D219" s="102" t="str">
        <f t="shared" si="26"/>
        <v/>
      </c>
      <c r="E219" s="100" t="str">
        <f t="shared" si="27"/>
        <v/>
      </c>
      <c r="F219" s="231"/>
      <c r="G219" s="231"/>
      <c r="H219" s="231"/>
      <c r="I219" s="12" t="e">
        <f t="shared" si="30"/>
        <v>#N/A</v>
      </c>
      <c r="J219" s="12" t="e">
        <f t="shared" si="31"/>
        <v>#N/A</v>
      </c>
      <c r="K219" s="12" t="e">
        <f t="shared" si="32"/>
        <v>#N/A</v>
      </c>
      <c r="L219" s="20" t="e">
        <f t="shared" si="28"/>
        <v>#N/A</v>
      </c>
      <c r="N219" s="227"/>
    </row>
    <row r="220" spans="1:14">
      <c r="A220" s="11" t="str">
        <f t="shared" si="29"/>
        <v/>
      </c>
      <c r="B220" s="99" t="str">
        <f>IFERROR(IF((B219+7)&lt;=Instruções!$C$9,Rundown!B219+7,IF((B219+7-Instruções!$C$9)&lt;7,B219+7,"")),"")</f>
        <v/>
      </c>
      <c r="C220" s="100" t="str">
        <f t="shared" si="25"/>
        <v/>
      </c>
      <c r="D220" s="102" t="str">
        <f t="shared" si="26"/>
        <v/>
      </c>
      <c r="E220" s="100" t="str">
        <f t="shared" si="27"/>
        <v/>
      </c>
      <c r="F220" s="231"/>
      <c r="G220" s="231"/>
      <c r="H220" s="231"/>
      <c r="I220" s="12" t="e">
        <f t="shared" si="30"/>
        <v>#N/A</v>
      </c>
      <c r="J220" s="12" t="e">
        <f t="shared" si="31"/>
        <v>#N/A</v>
      </c>
      <c r="K220" s="12" t="e">
        <f t="shared" si="32"/>
        <v>#N/A</v>
      </c>
      <c r="L220" s="20" t="e">
        <f t="shared" si="28"/>
        <v>#N/A</v>
      </c>
      <c r="N220" s="227"/>
    </row>
    <row r="221" spans="1:14">
      <c r="A221" s="11" t="str">
        <f t="shared" si="29"/>
        <v/>
      </c>
      <c r="B221" s="99" t="str">
        <f>IFERROR(IF((B220+7)&lt;=Instruções!$C$9,Rundown!B220+7,IF((B220+7-Instruções!$C$9)&lt;7,B220+7,"")),"")</f>
        <v/>
      </c>
      <c r="C221" s="100" t="str">
        <f t="shared" si="25"/>
        <v/>
      </c>
      <c r="D221" s="102" t="str">
        <f t="shared" si="26"/>
        <v/>
      </c>
      <c r="E221" s="100" t="str">
        <f t="shared" si="27"/>
        <v/>
      </c>
      <c r="F221" s="231"/>
      <c r="G221" s="231"/>
      <c r="H221" s="231"/>
      <c r="I221" s="12" t="e">
        <f t="shared" si="30"/>
        <v>#N/A</v>
      </c>
      <c r="J221" s="12" t="e">
        <f t="shared" si="31"/>
        <v>#N/A</v>
      </c>
      <c r="K221" s="12" t="e">
        <f t="shared" si="32"/>
        <v>#N/A</v>
      </c>
      <c r="L221" s="20" t="e">
        <f t="shared" si="28"/>
        <v>#N/A</v>
      </c>
      <c r="N221" s="227"/>
    </row>
    <row r="222" spans="1:14">
      <c r="A222" s="11" t="str">
        <f t="shared" si="29"/>
        <v/>
      </c>
      <c r="B222" s="99" t="str">
        <f>IFERROR(IF((B221+7)&lt;=Instruções!$C$9,Rundown!B221+7,IF((B221+7-Instruções!$C$9)&lt;7,B221+7,"")),"")</f>
        <v/>
      </c>
      <c r="C222" s="100" t="str">
        <f t="shared" si="25"/>
        <v/>
      </c>
      <c r="D222" s="102" t="str">
        <f t="shared" si="26"/>
        <v/>
      </c>
      <c r="E222" s="100" t="str">
        <f t="shared" si="27"/>
        <v/>
      </c>
      <c r="F222" s="231"/>
      <c r="G222" s="231"/>
      <c r="H222" s="231"/>
      <c r="I222" s="12" t="e">
        <f t="shared" si="30"/>
        <v>#N/A</v>
      </c>
      <c r="J222" s="12" t="e">
        <f t="shared" si="31"/>
        <v>#N/A</v>
      </c>
      <c r="K222" s="12" t="e">
        <f t="shared" si="32"/>
        <v>#N/A</v>
      </c>
      <c r="L222" s="20" t="e">
        <f t="shared" si="28"/>
        <v>#N/A</v>
      </c>
      <c r="N222" s="227"/>
    </row>
    <row r="223" spans="1:14">
      <c r="A223" s="11" t="str">
        <f t="shared" si="29"/>
        <v/>
      </c>
      <c r="B223" s="99" t="str">
        <f>IFERROR(IF((B222+7)&lt;=Instruções!$C$9,Rundown!B222+7,IF((B222+7-Instruções!$C$9)&lt;7,B222+7,"")),"")</f>
        <v/>
      </c>
      <c r="C223" s="100" t="str">
        <f t="shared" si="25"/>
        <v/>
      </c>
      <c r="D223" s="102" t="str">
        <f t="shared" si="26"/>
        <v/>
      </c>
      <c r="E223" s="100" t="str">
        <f t="shared" si="27"/>
        <v/>
      </c>
      <c r="F223" s="231"/>
      <c r="G223" s="231"/>
      <c r="H223" s="231"/>
      <c r="I223" s="12" t="e">
        <f t="shared" si="30"/>
        <v>#N/A</v>
      </c>
      <c r="J223" s="12" t="e">
        <f t="shared" si="31"/>
        <v>#N/A</v>
      </c>
      <c r="K223" s="12" t="e">
        <f t="shared" si="32"/>
        <v>#N/A</v>
      </c>
      <c r="L223" s="20" t="e">
        <f t="shared" si="28"/>
        <v>#N/A</v>
      </c>
      <c r="N223" s="227"/>
    </row>
    <row r="224" spans="1:14">
      <c r="A224" s="11" t="str">
        <f t="shared" si="29"/>
        <v/>
      </c>
      <c r="B224" s="99" t="str">
        <f>IFERROR(IF((B223+7)&lt;=Instruções!$C$9,Rundown!B223+7,IF((B223+7-Instruções!$C$9)&lt;7,B223+7,"")),"")</f>
        <v/>
      </c>
      <c r="C224" s="100" t="str">
        <f t="shared" si="25"/>
        <v/>
      </c>
      <c r="D224" s="102" t="str">
        <f t="shared" si="26"/>
        <v/>
      </c>
      <c r="E224" s="100" t="str">
        <f t="shared" si="27"/>
        <v/>
      </c>
      <c r="F224" s="231"/>
      <c r="G224" s="231"/>
      <c r="H224" s="231"/>
      <c r="I224" s="12" t="e">
        <f t="shared" si="30"/>
        <v>#N/A</v>
      </c>
      <c r="J224" s="12" t="e">
        <f t="shared" si="31"/>
        <v>#N/A</v>
      </c>
      <c r="K224" s="12" t="e">
        <f t="shared" si="32"/>
        <v>#N/A</v>
      </c>
      <c r="L224" s="20" t="e">
        <f t="shared" si="28"/>
        <v>#N/A</v>
      </c>
      <c r="N224" s="227"/>
    </row>
    <row r="225" spans="1:14">
      <c r="A225" s="11" t="str">
        <f t="shared" si="29"/>
        <v/>
      </c>
      <c r="B225" s="99" t="str">
        <f>IFERROR(IF((B224+7)&lt;=Instruções!$C$9,Rundown!B224+7,IF((B224+7-Instruções!$C$9)&lt;7,B224+7,"")),"")</f>
        <v/>
      </c>
      <c r="C225" s="100" t="str">
        <f t="shared" si="25"/>
        <v/>
      </c>
      <c r="D225" s="102" t="str">
        <f t="shared" si="26"/>
        <v/>
      </c>
      <c r="E225" s="100" t="str">
        <f t="shared" si="27"/>
        <v/>
      </c>
      <c r="F225" s="231"/>
      <c r="G225" s="231"/>
      <c r="H225" s="231"/>
      <c r="I225" s="12" t="e">
        <f t="shared" si="30"/>
        <v>#N/A</v>
      </c>
      <c r="J225" s="12" t="e">
        <f t="shared" si="31"/>
        <v>#N/A</v>
      </c>
      <c r="K225" s="12" t="e">
        <f t="shared" si="32"/>
        <v>#N/A</v>
      </c>
      <c r="L225" s="20" t="e">
        <f t="shared" si="28"/>
        <v>#N/A</v>
      </c>
      <c r="N225" s="227"/>
    </row>
    <row r="226" spans="1:14">
      <c r="A226" s="11" t="str">
        <f t="shared" si="29"/>
        <v/>
      </c>
      <c r="B226" s="99" t="str">
        <f>IFERROR(IF((B225+7)&lt;=Instruções!$C$9,Rundown!B225+7,IF((B225+7-Instruções!$C$9)&lt;7,B225+7,"")),"")</f>
        <v/>
      </c>
      <c r="C226" s="100" t="str">
        <f t="shared" si="25"/>
        <v/>
      </c>
      <c r="D226" s="102" t="str">
        <f t="shared" si="26"/>
        <v/>
      </c>
      <c r="E226" s="100" t="str">
        <f t="shared" si="27"/>
        <v/>
      </c>
      <c r="F226" s="231"/>
      <c r="G226" s="231"/>
      <c r="H226" s="231"/>
      <c r="I226" s="12" t="e">
        <f t="shared" si="30"/>
        <v>#N/A</v>
      </c>
      <c r="J226" s="12" t="e">
        <f t="shared" si="31"/>
        <v>#N/A</v>
      </c>
      <c r="K226" s="12" t="e">
        <f t="shared" si="32"/>
        <v>#N/A</v>
      </c>
      <c r="L226" s="20" t="e">
        <f t="shared" si="28"/>
        <v>#N/A</v>
      </c>
      <c r="N226" s="227"/>
    </row>
    <row r="227" spans="1:14">
      <c r="A227" s="11" t="str">
        <f t="shared" si="29"/>
        <v/>
      </c>
      <c r="B227" s="99" t="str">
        <f>IFERROR(IF((B226+7)&lt;=Instruções!$C$9,Rundown!B226+7,IF((B226+7-Instruções!$C$9)&lt;7,B226+7,"")),"")</f>
        <v/>
      </c>
      <c r="C227" s="100" t="str">
        <f t="shared" si="25"/>
        <v/>
      </c>
      <c r="D227" s="102" t="str">
        <f t="shared" si="26"/>
        <v/>
      </c>
      <c r="E227" s="100" t="str">
        <f t="shared" si="27"/>
        <v/>
      </c>
      <c r="F227" s="231"/>
      <c r="G227" s="231"/>
      <c r="H227" s="231"/>
      <c r="I227" s="12" t="e">
        <f t="shared" si="30"/>
        <v>#N/A</v>
      </c>
      <c r="J227" s="12" t="e">
        <f t="shared" si="31"/>
        <v>#N/A</v>
      </c>
      <c r="K227" s="12" t="e">
        <f t="shared" si="32"/>
        <v>#N/A</v>
      </c>
      <c r="L227" s="20" t="e">
        <f t="shared" si="28"/>
        <v>#N/A</v>
      </c>
      <c r="N227" s="227"/>
    </row>
    <row r="228" spans="1:14">
      <c r="A228" s="11" t="str">
        <f t="shared" si="29"/>
        <v/>
      </c>
      <c r="B228" s="99" t="str">
        <f>IFERROR(IF((B227+7)&lt;=Instruções!$C$9,Rundown!B227+7,IF((B227+7-Instruções!$C$9)&lt;7,B227+7,"")),"")</f>
        <v/>
      </c>
      <c r="C228" s="100" t="str">
        <f t="shared" si="25"/>
        <v/>
      </c>
      <c r="D228" s="102" t="str">
        <f t="shared" si="26"/>
        <v/>
      </c>
      <c r="E228" s="100" t="str">
        <f t="shared" si="27"/>
        <v/>
      </c>
      <c r="F228" s="231"/>
      <c r="G228" s="231"/>
      <c r="H228" s="231"/>
      <c r="I228" s="12" t="e">
        <f t="shared" si="30"/>
        <v>#N/A</v>
      </c>
      <c r="J228" s="12" t="e">
        <f t="shared" si="31"/>
        <v>#N/A</v>
      </c>
      <c r="K228" s="12" t="e">
        <f t="shared" si="32"/>
        <v>#N/A</v>
      </c>
      <c r="L228" s="20" t="e">
        <f t="shared" si="28"/>
        <v>#N/A</v>
      </c>
      <c r="N228" s="227"/>
    </row>
    <row r="229" spans="1:14">
      <c r="A229" s="11" t="str">
        <f t="shared" si="29"/>
        <v/>
      </c>
      <c r="B229" s="99" t="str">
        <f>IFERROR(IF((B228+7)&lt;=Instruções!$C$9,Rundown!B228+7,IF((B228+7-Instruções!$C$9)&lt;7,B228+7,"")),"")</f>
        <v/>
      </c>
      <c r="C229" s="100" t="str">
        <f t="shared" si="25"/>
        <v/>
      </c>
      <c r="D229" s="102" t="str">
        <f t="shared" si="26"/>
        <v/>
      </c>
      <c r="E229" s="100" t="str">
        <f t="shared" si="27"/>
        <v/>
      </c>
      <c r="F229" s="231"/>
      <c r="G229" s="231"/>
      <c r="H229" s="231"/>
      <c r="I229" s="12" t="e">
        <f t="shared" si="30"/>
        <v>#N/A</v>
      </c>
      <c r="J229" s="12" t="e">
        <f t="shared" si="31"/>
        <v>#N/A</v>
      </c>
      <c r="K229" s="12" t="e">
        <f t="shared" si="32"/>
        <v>#N/A</v>
      </c>
      <c r="L229" s="20" t="e">
        <f t="shared" si="28"/>
        <v>#N/A</v>
      </c>
      <c r="N229" s="227"/>
    </row>
    <row r="230" spans="1:14">
      <c r="A230" s="11" t="str">
        <f t="shared" si="29"/>
        <v/>
      </c>
      <c r="B230" s="99" t="str">
        <f>IFERROR(IF((B229+7)&lt;=Instruções!$C$9,Rundown!B229+7,IF((B229+7-Instruções!$C$9)&lt;7,B229+7,"")),"")</f>
        <v/>
      </c>
      <c r="C230" s="100" t="str">
        <f t="shared" si="25"/>
        <v/>
      </c>
      <c r="D230" s="102" t="str">
        <f t="shared" si="26"/>
        <v/>
      </c>
      <c r="E230" s="100" t="str">
        <f t="shared" si="27"/>
        <v/>
      </c>
      <c r="F230" s="231"/>
      <c r="G230" s="231"/>
      <c r="H230" s="231"/>
      <c r="I230" s="12" t="e">
        <f t="shared" si="30"/>
        <v>#N/A</v>
      </c>
      <c r="J230" s="12" t="e">
        <f t="shared" si="31"/>
        <v>#N/A</v>
      </c>
      <c r="K230" s="12" t="e">
        <f t="shared" si="32"/>
        <v>#N/A</v>
      </c>
      <c r="L230" s="20" t="e">
        <f t="shared" si="28"/>
        <v>#N/A</v>
      </c>
      <c r="N230" s="227"/>
    </row>
    <row r="231" spans="1:14">
      <c r="A231" s="11" t="str">
        <f t="shared" si="29"/>
        <v/>
      </c>
      <c r="B231" s="99" t="str">
        <f>IFERROR(IF((B230+7)&lt;=Instruções!$C$9,Rundown!B230+7,IF((B230+7-Instruções!$C$9)&lt;7,B230+7,"")),"")</f>
        <v/>
      </c>
      <c r="C231" s="100" t="str">
        <f t="shared" si="25"/>
        <v/>
      </c>
      <c r="D231" s="102" t="str">
        <f t="shared" si="26"/>
        <v/>
      </c>
      <c r="E231" s="100" t="str">
        <f t="shared" si="27"/>
        <v/>
      </c>
      <c r="F231" s="231"/>
      <c r="G231" s="231"/>
      <c r="H231" s="231"/>
      <c r="I231" s="12" t="e">
        <f t="shared" si="30"/>
        <v>#N/A</v>
      </c>
      <c r="J231" s="12" t="e">
        <f t="shared" si="31"/>
        <v>#N/A</v>
      </c>
      <c r="K231" s="12" t="e">
        <f t="shared" si="32"/>
        <v>#N/A</v>
      </c>
      <c r="L231" s="20" t="e">
        <f t="shared" si="28"/>
        <v>#N/A</v>
      </c>
      <c r="N231" s="227"/>
    </row>
    <row r="232" spans="1:14">
      <c r="A232" s="11" t="str">
        <f t="shared" si="29"/>
        <v/>
      </c>
      <c r="B232" s="99" t="str">
        <f>IFERROR(IF((B231+7)&lt;=Instruções!$C$9,Rundown!B231+7,IF((B231+7-Instruções!$C$9)&lt;7,B231+7,"")),"")</f>
        <v/>
      </c>
      <c r="C232" s="100" t="str">
        <f t="shared" si="25"/>
        <v/>
      </c>
      <c r="D232" s="102" t="str">
        <f t="shared" si="26"/>
        <v/>
      </c>
      <c r="E232" s="100" t="str">
        <f t="shared" si="27"/>
        <v/>
      </c>
      <c r="F232" s="231"/>
      <c r="G232" s="231"/>
      <c r="H232" s="231"/>
      <c r="I232" s="12" t="e">
        <f t="shared" si="30"/>
        <v>#N/A</v>
      </c>
      <c r="J232" s="12" t="e">
        <f t="shared" si="31"/>
        <v>#N/A</v>
      </c>
      <c r="K232" s="12" t="e">
        <f t="shared" si="32"/>
        <v>#N/A</v>
      </c>
      <c r="L232" s="20" t="e">
        <f t="shared" si="28"/>
        <v>#N/A</v>
      </c>
      <c r="N232" s="227"/>
    </row>
    <row r="233" spans="1:14">
      <c r="A233" s="11" t="str">
        <f t="shared" si="29"/>
        <v/>
      </c>
      <c r="B233" s="99" t="str">
        <f>IFERROR(IF((B232+7)&lt;=Instruções!$C$9,Rundown!B232+7,IF((B232+7-Instruções!$C$9)&lt;7,B232+7,"")),"")</f>
        <v/>
      </c>
      <c r="C233" s="100" t="str">
        <f t="shared" si="25"/>
        <v/>
      </c>
      <c r="D233" s="102" t="str">
        <f t="shared" si="26"/>
        <v/>
      </c>
      <c r="E233" s="100" t="str">
        <f t="shared" si="27"/>
        <v/>
      </c>
      <c r="F233" s="231"/>
      <c r="G233" s="231"/>
      <c r="H233" s="231"/>
      <c r="I233" s="12" t="e">
        <f t="shared" si="30"/>
        <v>#N/A</v>
      </c>
      <c r="J233" s="12" t="e">
        <f t="shared" si="31"/>
        <v>#N/A</v>
      </c>
      <c r="K233" s="12" t="e">
        <f t="shared" si="32"/>
        <v>#N/A</v>
      </c>
      <c r="L233" s="20" t="e">
        <f t="shared" si="28"/>
        <v>#N/A</v>
      </c>
      <c r="N233" s="227"/>
    </row>
    <row r="234" spans="1:14">
      <c r="A234" s="11" t="str">
        <f t="shared" si="29"/>
        <v/>
      </c>
      <c r="B234" s="99" t="str">
        <f>IFERROR(IF((B233+7)&lt;=Instruções!$C$9,Rundown!B233+7,IF((B233+7-Instruções!$C$9)&lt;7,B233+7,"")),"")</f>
        <v/>
      </c>
      <c r="C234" s="100" t="str">
        <f t="shared" si="25"/>
        <v/>
      </c>
      <c r="D234" s="102" t="str">
        <f t="shared" si="26"/>
        <v/>
      </c>
      <c r="E234" s="100" t="str">
        <f t="shared" si="27"/>
        <v/>
      </c>
      <c r="F234" s="231"/>
      <c r="G234" s="231"/>
      <c r="H234" s="231"/>
      <c r="I234" s="12" t="e">
        <f t="shared" si="30"/>
        <v>#N/A</v>
      </c>
      <c r="J234" s="12" t="e">
        <f t="shared" si="31"/>
        <v>#N/A</v>
      </c>
      <c r="K234" s="12" t="e">
        <f t="shared" si="32"/>
        <v>#N/A</v>
      </c>
      <c r="L234" s="20" t="e">
        <f t="shared" si="28"/>
        <v>#N/A</v>
      </c>
      <c r="N234" s="227"/>
    </row>
    <row r="235" spans="1:14">
      <c r="A235" s="11" t="str">
        <f t="shared" si="29"/>
        <v/>
      </c>
      <c r="B235" s="99" t="str">
        <f>IFERROR(IF((B234+7)&lt;=Instruções!$C$9,Rundown!B234+7,IF((B234+7-Instruções!$C$9)&lt;7,B234+7,"")),"")</f>
        <v/>
      </c>
      <c r="C235" s="100" t="str">
        <f t="shared" si="25"/>
        <v/>
      </c>
      <c r="D235" s="102" t="str">
        <f t="shared" si="26"/>
        <v/>
      </c>
      <c r="E235" s="100" t="str">
        <f t="shared" si="27"/>
        <v/>
      </c>
      <c r="F235" s="231"/>
      <c r="G235" s="231"/>
      <c r="H235" s="231"/>
      <c r="I235" s="12" t="e">
        <f t="shared" si="30"/>
        <v>#N/A</v>
      </c>
      <c r="J235" s="12" t="e">
        <f t="shared" si="31"/>
        <v>#N/A</v>
      </c>
      <c r="K235" s="12" t="e">
        <f t="shared" si="32"/>
        <v>#N/A</v>
      </c>
      <c r="L235" s="20" t="e">
        <f t="shared" si="28"/>
        <v>#N/A</v>
      </c>
      <c r="N235" s="227"/>
    </row>
    <row r="236" spans="1:14">
      <c r="A236" s="11" t="str">
        <f t="shared" si="29"/>
        <v/>
      </c>
      <c r="B236" s="99" t="str">
        <f>IFERROR(IF((B235+7)&lt;=Instruções!$C$9,Rundown!B235+7,IF((B235+7-Instruções!$C$9)&lt;7,B235+7,"")),"")</f>
        <v/>
      </c>
      <c r="C236" s="100" t="str">
        <f t="shared" si="25"/>
        <v/>
      </c>
      <c r="D236" s="102" t="str">
        <f t="shared" si="26"/>
        <v/>
      </c>
      <c r="E236" s="100" t="str">
        <f t="shared" si="27"/>
        <v/>
      </c>
      <c r="F236" s="231"/>
      <c r="G236" s="231"/>
      <c r="H236" s="231"/>
      <c r="I236" s="12" t="e">
        <f t="shared" si="30"/>
        <v>#N/A</v>
      </c>
      <c r="J236" s="12" t="e">
        <f t="shared" si="31"/>
        <v>#N/A</v>
      </c>
      <c r="K236" s="12" t="e">
        <f t="shared" si="32"/>
        <v>#N/A</v>
      </c>
      <c r="L236" s="20" t="e">
        <f t="shared" si="28"/>
        <v>#N/A</v>
      </c>
      <c r="N236" s="227"/>
    </row>
    <row r="237" spans="1:14">
      <c r="A237" s="11" t="str">
        <f t="shared" si="29"/>
        <v/>
      </c>
      <c r="B237" s="99" t="str">
        <f>IFERROR(IF((B236+7)&lt;=Instruções!$C$9,Rundown!B236+7,IF((B236+7-Instruções!$C$9)&lt;7,B236+7,"")),"")</f>
        <v/>
      </c>
      <c r="C237" s="100" t="str">
        <f t="shared" si="25"/>
        <v/>
      </c>
      <c r="D237" s="102" t="str">
        <f t="shared" si="26"/>
        <v/>
      </c>
      <c r="E237" s="100" t="str">
        <f t="shared" si="27"/>
        <v/>
      </c>
      <c r="F237" s="231"/>
      <c r="G237" s="231"/>
      <c r="H237" s="231"/>
      <c r="I237" s="12" t="e">
        <f t="shared" si="30"/>
        <v>#N/A</v>
      </c>
      <c r="J237" s="12" t="e">
        <f t="shared" si="31"/>
        <v>#N/A</v>
      </c>
      <c r="K237" s="12" t="e">
        <f t="shared" si="32"/>
        <v>#N/A</v>
      </c>
      <c r="L237" s="20" t="e">
        <f t="shared" si="28"/>
        <v>#N/A</v>
      </c>
      <c r="N237" s="227"/>
    </row>
    <row r="238" spans="1:14">
      <c r="A238" s="11" t="str">
        <f t="shared" si="29"/>
        <v/>
      </c>
      <c r="B238" s="99" t="str">
        <f>IFERROR(IF((B237+7)&lt;=Instruções!$C$9,Rundown!B237+7,IF((B237+7-Instruções!$C$9)&lt;7,B237+7,"")),"")</f>
        <v/>
      </c>
      <c r="C238" s="100" t="str">
        <f t="shared" si="25"/>
        <v/>
      </c>
      <c r="D238" s="102" t="str">
        <f t="shared" si="26"/>
        <v/>
      </c>
      <c r="E238" s="100" t="str">
        <f t="shared" si="27"/>
        <v/>
      </c>
      <c r="F238" s="231"/>
      <c r="G238" s="231"/>
      <c r="H238" s="231"/>
      <c r="I238" s="12" t="e">
        <f t="shared" si="30"/>
        <v>#N/A</v>
      </c>
      <c r="J238" s="12" t="e">
        <f t="shared" si="31"/>
        <v>#N/A</v>
      </c>
      <c r="K238" s="12" t="e">
        <f t="shared" si="32"/>
        <v>#N/A</v>
      </c>
      <c r="L238" s="20" t="e">
        <f t="shared" si="28"/>
        <v>#N/A</v>
      </c>
      <c r="N238" s="227"/>
    </row>
    <row r="239" spans="1:14">
      <c r="A239" s="11" t="str">
        <f t="shared" si="29"/>
        <v/>
      </c>
      <c r="B239" s="99" t="str">
        <f>IFERROR(IF((B238+7)&lt;=Instruções!$C$9,Rundown!B238+7,IF((B238+7-Instruções!$C$9)&lt;7,B238+7,"")),"")</f>
        <v/>
      </c>
      <c r="C239" s="100" t="str">
        <f t="shared" si="25"/>
        <v/>
      </c>
      <c r="D239" s="102" t="str">
        <f t="shared" si="26"/>
        <v/>
      </c>
      <c r="E239" s="100" t="str">
        <f t="shared" si="27"/>
        <v/>
      </c>
      <c r="F239" s="231"/>
      <c r="G239" s="231"/>
      <c r="H239" s="231"/>
      <c r="I239" s="12" t="e">
        <f t="shared" si="30"/>
        <v>#N/A</v>
      </c>
      <c r="J239" s="12" t="e">
        <f t="shared" si="31"/>
        <v>#N/A</v>
      </c>
      <c r="K239" s="12" t="e">
        <f t="shared" si="32"/>
        <v>#N/A</v>
      </c>
      <c r="L239" s="20" t="e">
        <f t="shared" si="28"/>
        <v>#N/A</v>
      </c>
      <c r="N239" s="227"/>
    </row>
    <row r="240" spans="1:14">
      <c r="A240" s="11" t="str">
        <f t="shared" si="29"/>
        <v/>
      </c>
      <c r="B240" s="99" t="str">
        <f>IFERROR(IF((B239+7)&lt;=Instruções!$C$9,Rundown!B239+7,IF((B239+7-Instruções!$C$9)&lt;7,B239+7,"")),"")</f>
        <v/>
      </c>
      <c r="C240" s="100" t="str">
        <f t="shared" si="25"/>
        <v/>
      </c>
      <c r="D240" s="102" t="str">
        <f t="shared" si="26"/>
        <v/>
      </c>
      <c r="E240" s="100" t="str">
        <f t="shared" si="27"/>
        <v/>
      </c>
      <c r="F240" s="231"/>
      <c r="G240" s="231"/>
      <c r="H240" s="231"/>
      <c r="I240" s="12" t="e">
        <f t="shared" si="30"/>
        <v>#N/A</v>
      </c>
      <c r="J240" s="12" t="e">
        <f t="shared" si="31"/>
        <v>#N/A</v>
      </c>
      <c r="K240" s="12" t="e">
        <f t="shared" si="32"/>
        <v>#N/A</v>
      </c>
      <c r="L240" s="20" t="e">
        <f t="shared" si="28"/>
        <v>#N/A</v>
      </c>
      <c r="N240" s="227"/>
    </row>
    <row r="241" spans="1:14">
      <c r="A241" s="11" t="str">
        <f t="shared" si="29"/>
        <v/>
      </c>
      <c r="B241" s="99" t="str">
        <f>IFERROR(IF((B240+7)&lt;=Instruções!$C$9,Rundown!B240+7,IF((B240+7-Instruções!$C$9)&lt;7,B240+7,"")),"")</f>
        <v/>
      </c>
      <c r="C241" s="100" t="str">
        <f t="shared" si="25"/>
        <v/>
      </c>
      <c r="D241" s="102" t="str">
        <f t="shared" si="26"/>
        <v/>
      </c>
      <c r="E241" s="100" t="str">
        <f t="shared" si="27"/>
        <v/>
      </c>
      <c r="F241" s="231"/>
      <c r="G241" s="231"/>
      <c r="H241" s="231"/>
      <c r="I241" s="12" t="e">
        <f t="shared" si="30"/>
        <v>#N/A</v>
      </c>
      <c r="J241" s="12" t="e">
        <f t="shared" si="31"/>
        <v>#N/A</v>
      </c>
      <c r="K241" s="12" t="e">
        <f t="shared" si="32"/>
        <v>#N/A</v>
      </c>
      <c r="L241" s="20" t="e">
        <f t="shared" si="28"/>
        <v>#N/A</v>
      </c>
      <c r="N241" s="227"/>
    </row>
    <row r="242" spans="1:14">
      <c r="A242" s="11" t="str">
        <f t="shared" si="29"/>
        <v/>
      </c>
      <c r="B242" s="99" t="str">
        <f>IFERROR(IF((B241+7)&lt;=Instruções!$C$9,Rundown!B241+7,IF((B241+7-Instruções!$C$9)&lt;7,B241+7,"")),"")</f>
        <v/>
      </c>
      <c r="C242" s="100" t="str">
        <f t="shared" si="25"/>
        <v/>
      </c>
      <c r="D242" s="102" t="str">
        <f t="shared" si="26"/>
        <v/>
      </c>
      <c r="E242" s="100" t="str">
        <f t="shared" si="27"/>
        <v/>
      </c>
      <c r="F242" s="231"/>
      <c r="G242" s="231"/>
      <c r="H242" s="231"/>
      <c r="I242" s="12" t="e">
        <f t="shared" si="30"/>
        <v>#N/A</v>
      </c>
      <c r="J242" s="12" t="e">
        <f t="shared" si="31"/>
        <v>#N/A</v>
      </c>
      <c r="K242" s="12" t="e">
        <f t="shared" si="32"/>
        <v>#N/A</v>
      </c>
      <c r="L242" s="20" t="e">
        <f t="shared" si="28"/>
        <v>#N/A</v>
      </c>
      <c r="N242" s="227"/>
    </row>
    <row r="243" spans="1:14">
      <c r="A243" s="11" t="str">
        <f t="shared" si="29"/>
        <v/>
      </c>
      <c r="B243" s="99" t="str">
        <f>IFERROR(IF((B242+7)&lt;=Instruções!$C$9,Rundown!B242+7,IF((B242+7-Instruções!$C$9)&lt;7,B242+7,"")),"")</f>
        <v/>
      </c>
      <c r="C243" s="100" t="str">
        <f t="shared" si="25"/>
        <v/>
      </c>
      <c r="D243" s="102" t="str">
        <f t="shared" si="26"/>
        <v/>
      </c>
      <c r="E243" s="100" t="str">
        <f t="shared" si="27"/>
        <v/>
      </c>
      <c r="F243" s="231"/>
      <c r="G243" s="231"/>
      <c r="H243" s="231"/>
      <c r="I243" s="12" t="e">
        <f t="shared" si="30"/>
        <v>#N/A</v>
      </c>
      <c r="J243" s="12" t="e">
        <f t="shared" si="31"/>
        <v>#N/A</v>
      </c>
      <c r="K243" s="12" t="e">
        <f t="shared" si="32"/>
        <v>#N/A</v>
      </c>
      <c r="L243" s="20" t="e">
        <f t="shared" si="28"/>
        <v>#N/A</v>
      </c>
      <c r="N243" s="227"/>
    </row>
    <row r="244" spans="1:14">
      <c r="A244" s="11" t="str">
        <f t="shared" si="29"/>
        <v/>
      </c>
      <c r="B244" s="99" t="str">
        <f>IFERROR(IF((B243+7)&lt;=Instruções!$C$9,Rundown!B243+7,IF((B243+7-Instruções!$C$9)&lt;7,B243+7,"")),"")</f>
        <v/>
      </c>
      <c r="C244" s="100" t="str">
        <f t="shared" ref="C244:C300" si="33">IFERROR(IF((IF(MONTH(B244)=1,"Jan",IF(MONTH(B244)=2,"Fev",IF(MONTH(B244)=3,"Mar",IF(MONTH(B244)=4,"Abr",IF(MONTH(B244)=5,"Maio",IF(MONTH(B244)=6,"Jun",IF(MONTH(B244)=7,"Jul",IF(MONTH(B244)=8,"Ago",IF(MONTH(B244)=9,"Set",IF(MONTH(B244)=10,"Out",IF(MONTH(B244)=11,"Nov","Dez")))))))))))
&amp;-YEAR(B244))="Jan-1900","",
IF(MONTH(B244)=1,"Jan",IF(MONTH(B244)=2,"Fev",IF(MONTH(B244)=3,"Mar",IF(MONTH(B244)=4,"Abr",IF(MONTH(B244)=5,"Maio",IF(MONTH(B244)=6,"Jun",IF(MONTH(B244)=7,"Jul",IF(MONTH(B244)=8,"Ago",IF(MONTH(B244)=9,"Set",IF(MONTH(B244)=10,"Out",IF(MONTH(B244)=11,"Nov","Dez")))))))))))
&amp;-YEAR(B244)),"")</f>
        <v/>
      </c>
      <c r="D244" s="102" t="str">
        <f t="shared" ref="D244:D300" si="34">IF(C244=C243,"",C244)</f>
        <v/>
      </c>
      <c r="E244" s="100" t="str">
        <f t="shared" ref="E244:E300" si="35">IF(B244="","","S"&amp;((MID(E243,2,100)+1)))</f>
        <v/>
      </c>
      <c r="F244" s="231"/>
      <c r="G244" s="231"/>
      <c r="H244" s="231"/>
      <c r="I244" s="12" t="e">
        <f t="shared" si="30"/>
        <v>#N/A</v>
      </c>
      <c r="J244" s="12" t="e">
        <f t="shared" si="31"/>
        <v>#N/A</v>
      </c>
      <c r="K244" s="12" t="e">
        <f t="shared" si="32"/>
        <v>#N/A</v>
      </c>
      <c r="L244" s="20" t="e">
        <f t="shared" si="28"/>
        <v>#N/A</v>
      </c>
      <c r="N244" s="227"/>
    </row>
    <row r="245" spans="1:14">
      <c r="A245" s="11" t="str">
        <f t="shared" si="29"/>
        <v/>
      </c>
      <c r="B245" s="99" t="str">
        <f>IFERROR(IF((B244+7)&lt;=Instruções!$C$9,Rundown!B244+7,IF((B244+7-Instruções!$C$9)&lt;7,B244+7,"")),"")</f>
        <v/>
      </c>
      <c r="C245" s="100" t="str">
        <f t="shared" si="33"/>
        <v/>
      </c>
      <c r="D245" s="102" t="str">
        <f t="shared" si="34"/>
        <v/>
      </c>
      <c r="E245" s="100" t="str">
        <f t="shared" si="35"/>
        <v/>
      </c>
      <c r="F245" s="231"/>
      <c r="G245" s="231"/>
      <c r="H245" s="231"/>
      <c r="I245" s="12" t="e">
        <f t="shared" si="30"/>
        <v>#N/A</v>
      </c>
      <c r="J245" s="12" t="e">
        <f t="shared" si="31"/>
        <v>#N/A</v>
      </c>
      <c r="K245" s="12" t="e">
        <f t="shared" si="32"/>
        <v>#N/A</v>
      </c>
      <c r="L245" s="20" t="e">
        <f t="shared" si="28"/>
        <v>#N/A</v>
      </c>
      <c r="N245" s="227"/>
    </row>
    <row r="246" spans="1:14">
      <c r="A246" s="11" t="str">
        <f t="shared" si="29"/>
        <v/>
      </c>
      <c r="B246" s="99" t="str">
        <f>IFERROR(IF((B245+7)&lt;=Instruções!$C$9,Rundown!B245+7,IF((B245+7-Instruções!$C$9)&lt;7,B245+7,"")),"")</f>
        <v/>
      </c>
      <c r="C246" s="100" t="str">
        <f t="shared" si="33"/>
        <v/>
      </c>
      <c r="D246" s="102" t="str">
        <f t="shared" si="34"/>
        <v/>
      </c>
      <c r="E246" s="100" t="str">
        <f t="shared" si="35"/>
        <v/>
      </c>
      <c r="F246" s="231"/>
      <c r="G246" s="231"/>
      <c r="H246" s="231"/>
      <c r="I246" s="12" t="e">
        <f t="shared" si="30"/>
        <v>#N/A</v>
      </c>
      <c r="J246" s="12" t="e">
        <f t="shared" si="31"/>
        <v>#N/A</v>
      </c>
      <c r="K246" s="12" t="e">
        <f t="shared" si="32"/>
        <v>#N/A</v>
      </c>
      <c r="L246" s="20" t="e">
        <f t="shared" ref="L246:L300" si="36">IF(H246="",#N/A,IF(H245="",K245-H246,L245-H246))</f>
        <v>#N/A</v>
      </c>
      <c r="N246" s="227"/>
    </row>
    <row r="247" spans="1:14">
      <c r="A247" s="11" t="str">
        <f t="shared" si="29"/>
        <v/>
      </c>
      <c r="B247" s="99" t="str">
        <f>IFERROR(IF((B246+7)&lt;=Instruções!$C$9,Rundown!B246+7,IF((B246+7-Instruções!$C$9)&lt;7,B246+7,"")),"")</f>
        <v/>
      </c>
      <c r="C247" s="100" t="str">
        <f t="shared" si="33"/>
        <v/>
      </c>
      <c r="D247" s="102" t="str">
        <f t="shared" si="34"/>
        <v/>
      </c>
      <c r="E247" s="100" t="str">
        <f t="shared" si="35"/>
        <v/>
      </c>
      <c r="F247" s="231"/>
      <c r="G247" s="231"/>
      <c r="H247" s="231"/>
      <c r="I247" s="12" t="e">
        <f t="shared" si="30"/>
        <v>#N/A</v>
      </c>
      <c r="J247" s="12" t="e">
        <f t="shared" si="31"/>
        <v>#N/A</v>
      </c>
      <c r="K247" s="12" t="e">
        <f t="shared" si="32"/>
        <v>#N/A</v>
      </c>
      <c r="L247" s="20" t="e">
        <f t="shared" si="36"/>
        <v>#N/A</v>
      </c>
      <c r="N247" s="227"/>
    </row>
    <row r="248" spans="1:14">
      <c r="A248" s="11" t="str">
        <f t="shared" si="29"/>
        <v/>
      </c>
      <c r="B248" s="99" t="str">
        <f>IFERROR(IF((B247+7)&lt;=Instruções!$C$9,Rundown!B247+7,IF((B247+7-Instruções!$C$9)&lt;7,B247+7,"")),"")</f>
        <v/>
      </c>
      <c r="C248" s="100" t="str">
        <f t="shared" si="33"/>
        <v/>
      </c>
      <c r="D248" s="102" t="str">
        <f t="shared" si="34"/>
        <v/>
      </c>
      <c r="E248" s="100" t="str">
        <f t="shared" si="35"/>
        <v/>
      </c>
      <c r="F248" s="231"/>
      <c r="G248" s="231"/>
      <c r="H248" s="231"/>
      <c r="I248" s="12" t="e">
        <f t="shared" si="30"/>
        <v>#N/A</v>
      </c>
      <c r="J248" s="12" t="e">
        <f t="shared" si="31"/>
        <v>#N/A</v>
      </c>
      <c r="K248" s="12" t="e">
        <f t="shared" si="32"/>
        <v>#N/A</v>
      </c>
      <c r="L248" s="20" t="e">
        <f t="shared" si="36"/>
        <v>#N/A</v>
      </c>
      <c r="N248" s="227"/>
    </row>
    <row r="249" spans="1:14">
      <c r="A249" s="11" t="str">
        <f t="shared" si="29"/>
        <v/>
      </c>
      <c r="B249" s="99" t="str">
        <f>IFERROR(IF((B248+7)&lt;=Instruções!$C$9,Rundown!B248+7,IF((B248+7-Instruções!$C$9)&lt;7,B248+7,"")),"")</f>
        <v/>
      </c>
      <c r="C249" s="100" t="str">
        <f t="shared" si="33"/>
        <v/>
      </c>
      <c r="D249" s="102" t="str">
        <f t="shared" si="34"/>
        <v/>
      </c>
      <c r="E249" s="100" t="str">
        <f t="shared" si="35"/>
        <v/>
      </c>
      <c r="F249" s="231"/>
      <c r="G249" s="231"/>
      <c r="H249" s="231"/>
      <c r="I249" s="12" t="e">
        <f t="shared" si="30"/>
        <v>#N/A</v>
      </c>
      <c r="J249" s="12" t="e">
        <f t="shared" si="31"/>
        <v>#N/A</v>
      </c>
      <c r="K249" s="12" t="e">
        <f t="shared" si="32"/>
        <v>#N/A</v>
      </c>
      <c r="L249" s="20" t="e">
        <f t="shared" si="36"/>
        <v>#N/A</v>
      </c>
      <c r="N249" s="227"/>
    </row>
    <row r="250" spans="1:14">
      <c r="A250" s="11" t="str">
        <f t="shared" si="29"/>
        <v/>
      </c>
      <c r="B250" s="99" t="str">
        <f>IFERROR(IF((B249+7)&lt;=Instruções!$C$9,Rundown!B249+7,IF((B249+7-Instruções!$C$9)&lt;7,B249+7,"")),"")</f>
        <v/>
      </c>
      <c r="C250" s="100" t="str">
        <f t="shared" si="33"/>
        <v/>
      </c>
      <c r="D250" s="102" t="str">
        <f t="shared" si="34"/>
        <v/>
      </c>
      <c r="E250" s="100" t="str">
        <f t="shared" si="35"/>
        <v/>
      </c>
      <c r="F250" s="231"/>
      <c r="G250" s="231"/>
      <c r="H250" s="231"/>
      <c r="I250" s="12" t="e">
        <f t="shared" si="30"/>
        <v>#N/A</v>
      </c>
      <c r="J250" s="12" t="e">
        <f t="shared" si="31"/>
        <v>#N/A</v>
      </c>
      <c r="K250" s="12" t="e">
        <f t="shared" si="32"/>
        <v>#N/A</v>
      </c>
      <c r="L250" s="20" t="e">
        <f t="shared" si="36"/>
        <v>#N/A</v>
      </c>
      <c r="N250" s="227"/>
    </row>
    <row r="251" spans="1:14">
      <c r="A251" s="11" t="str">
        <f t="shared" si="29"/>
        <v/>
      </c>
      <c r="B251" s="99" t="str">
        <f>IFERROR(IF((B250+7)&lt;=Instruções!$C$9,Rundown!B250+7,IF((B250+7-Instruções!$C$9)&lt;7,B250+7,"")),"")</f>
        <v/>
      </c>
      <c r="C251" s="100" t="str">
        <f t="shared" si="33"/>
        <v/>
      </c>
      <c r="D251" s="102" t="str">
        <f t="shared" si="34"/>
        <v/>
      </c>
      <c r="E251" s="100" t="str">
        <f t="shared" si="35"/>
        <v/>
      </c>
      <c r="F251" s="231"/>
      <c r="G251" s="231"/>
      <c r="H251" s="231"/>
      <c r="I251" s="12" t="e">
        <f t="shared" si="30"/>
        <v>#N/A</v>
      </c>
      <c r="J251" s="12" t="e">
        <f t="shared" si="31"/>
        <v>#N/A</v>
      </c>
      <c r="K251" s="12" t="e">
        <f t="shared" si="32"/>
        <v>#N/A</v>
      </c>
      <c r="L251" s="20" t="e">
        <f t="shared" si="36"/>
        <v>#N/A</v>
      </c>
      <c r="N251" s="227"/>
    </row>
    <row r="252" spans="1:14">
      <c r="A252" s="11" t="str">
        <f t="shared" si="29"/>
        <v/>
      </c>
      <c r="B252" s="99" t="str">
        <f>IFERROR(IF((B251+7)&lt;=Instruções!$C$9,Rundown!B251+7,IF((B251+7-Instruções!$C$9)&lt;7,B251+7,"")),"")</f>
        <v/>
      </c>
      <c r="C252" s="100" t="str">
        <f t="shared" si="33"/>
        <v/>
      </c>
      <c r="D252" s="102" t="str">
        <f t="shared" si="34"/>
        <v/>
      </c>
      <c r="E252" s="100" t="str">
        <f t="shared" si="35"/>
        <v/>
      </c>
      <c r="F252" s="231"/>
      <c r="G252" s="231"/>
      <c r="H252" s="231"/>
      <c r="I252" s="12" t="e">
        <f t="shared" si="30"/>
        <v>#N/A</v>
      </c>
      <c r="J252" s="12" t="e">
        <f t="shared" si="31"/>
        <v>#N/A</v>
      </c>
      <c r="K252" s="12" t="e">
        <f t="shared" si="32"/>
        <v>#N/A</v>
      </c>
      <c r="L252" s="20" t="e">
        <f t="shared" si="36"/>
        <v>#N/A</v>
      </c>
      <c r="N252" s="227"/>
    </row>
    <row r="253" spans="1:14">
      <c r="A253" s="11" t="str">
        <f t="shared" si="29"/>
        <v/>
      </c>
      <c r="B253" s="99" t="str">
        <f>IFERROR(IF((B252+7)&lt;=Instruções!$C$9,Rundown!B252+7,IF((B252+7-Instruções!$C$9)&lt;7,B252+7,"")),"")</f>
        <v/>
      </c>
      <c r="C253" s="100" t="str">
        <f t="shared" si="33"/>
        <v/>
      </c>
      <c r="D253" s="102" t="str">
        <f t="shared" si="34"/>
        <v/>
      </c>
      <c r="E253" s="100" t="str">
        <f t="shared" si="35"/>
        <v/>
      </c>
      <c r="F253" s="231"/>
      <c r="G253" s="231"/>
      <c r="H253" s="231"/>
      <c r="I253" s="12" t="e">
        <f t="shared" si="30"/>
        <v>#N/A</v>
      </c>
      <c r="J253" s="12" t="e">
        <f t="shared" si="31"/>
        <v>#N/A</v>
      </c>
      <c r="K253" s="12" t="e">
        <f t="shared" si="32"/>
        <v>#N/A</v>
      </c>
      <c r="L253" s="20" t="e">
        <f t="shared" si="36"/>
        <v>#N/A</v>
      </c>
      <c r="N253" s="227"/>
    </row>
    <row r="254" spans="1:14">
      <c r="A254" s="11" t="str">
        <f t="shared" si="29"/>
        <v/>
      </c>
      <c r="B254" s="99" t="str">
        <f>IFERROR(IF((B253+7)&lt;=Instruções!$C$9,Rundown!B253+7,IF((B253+7-Instruções!$C$9)&lt;7,B253+7,"")),"")</f>
        <v/>
      </c>
      <c r="C254" s="100" t="str">
        <f t="shared" si="33"/>
        <v/>
      </c>
      <c r="D254" s="102" t="str">
        <f t="shared" si="34"/>
        <v/>
      </c>
      <c r="E254" s="100" t="str">
        <f t="shared" si="35"/>
        <v/>
      </c>
      <c r="F254" s="231"/>
      <c r="G254" s="231"/>
      <c r="H254" s="231"/>
      <c r="I254" s="12" t="e">
        <f t="shared" si="30"/>
        <v>#N/A</v>
      </c>
      <c r="J254" s="12" t="e">
        <f t="shared" si="31"/>
        <v>#N/A</v>
      </c>
      <c r="K254" s="12" t="e">
        <f t="shared" si="32"/>
        <v>#N/A</v>
      </c>
      <c r="L254" s="20" t="e">
        <f t="shared" si="36"/>
        <v>#N/A</v>
      </c>
      <c r="N254" s="227"/>
    </row>
    <row r="255" spans="1:14">
      <c r="A255" s="11" t="str">
        <f t="shared" si="29"/>
        <v/>
      </c>
      <c r="B255" s="99" t="str">
        <f>IFERROR(IF((B254+7)&lt;=Instruções!$C$9,Rundown!B254+7,IF((B254+7-Instruções!$C$9)&lt;7,B254+7,"")),"")</f>
        <v/>
      </c>
      <c r="C255" s="100" t="str">
        <f t="shared" si="33"/>
        <v/>
      </c>
      <c r="D255" s="102" t="str">
        <f t="shared" si="34"/>
        <v/>
      </c>
      <c r="E255" s="100" t="str">
        <f t="shared" si="35"/>
        <v/>
      </c>
      <c r="F255" s="231"/>
      <c r="G255" s="231"/>
      <c r="H255" s="231"/>
      <c r="I255" s="12" t="e">
        <f t="shared" si="30"/>
        <v>#N/A</v>
      </c>
      <c r="J255" s="12" t="e">
        <f t="shared" si="31"/>
        <v>#N/A</v>
      </c>
      <c r="K255" s="12" t="e">
        <f t="shared" si="32"/>
        <v>#N/A</v>
      </c>
      <c r="L255" s="20" t="e">
        <f t="shared" si="36"/>
        <v>#N/A</v>
      </c>
      <c r="N255" s="227"/>
    </row>
    <row r="256" spans="1:14">
      <c r="A256" s="11" t="str">
        <f t="shared" si="29"/>
        <v/>
      </c>
      <c r="B256" s="99" t="str">
        <f>IFERROR(IF((B255+7)&lt;=Instruções!$C$9,Rundown!B255+7,IF((B255+7-Instruções!$C$9)&lt;7,B255+7,"")),"")</f>
        <v/>
      </c>
      <c r="C256" s="100" t="str">
        <f t="shared" si="33"/>
        <v/>
      </c>
      <c r="D256" s="102" t="str">
        <f t="shared" si="34"/>
        <v/>
      </c>
      <c r="E256" s="100" t="str">
        <f t="shared" si="35"/>
        <v/>
      </c>
      <c r="F256" s="231"/>
      <c r="G256" s="231"/>
      <c r="H256" s="231"/>
      <c r="I256" s="12" t="e">
        <f t="shared" si="30"/>
        <v>#N/A</v>
      </c>
      <c r="J256" s="12" t="e">
        <f t="shared" si="31"/>
        <v>#N/A</v>
      </c>
      <c r="K256" s="12" t="e">
        <f t="shared" si="32"/>
        <v>#N/A</v>
      </c>
      <c r="L256" s="20" t="e">
        <f t="shared" si="36"/>
        <v>#N/A</v>
      </c>
      <c r="N256" s="227"/>
    </row>
    <row r="257" spans="1:14">
      <c r="A257" s="11" t="str">
        <f t="shared" si="29"/>
        <v/>
      </c>
      <c r="B257" s="99" t="str">
        <f>IFERROR(IF((B256+7)&lt;=Instruções!$C$9,Rundown!B256+7,IF((B256+7-Instruções!$C$9)&lt;7,B256+7,"")),"")</f>
        <v/>
      </c>
      <c r="C257" s="100" t="str">
        <f t="shared" si="33"/>
        <v/>
      </c>
      <c r="D257" s="102" t="str">
        <f t="shared" si="34"/>
        <v/>
      </c>
      <c r="E257" s="100" t="str">
        <f t="shared" si="35"/>
        <v/>
      </c>
      <c r="F257" s="231"/>
      <c r="G257" s="231"/>
      <c r="H257" s="231"/>
      <c r="I257" s="12" t="e">
        <f t="shared" si="30"/>
        <v>#N/A</v>
      </c>
      <c r="J257" s="12" t="e">
        <f t="shared" si="31"/>
        <v>#N/A</v>
      </c>
      <c r="K257" s="12" t="e">
        <f t="shared" si="32"/>
        <v>#N/A</v>
      </c>
      <c r="L257" s="20" t="e">
        <f t="shared" si="36"/>
        <v>#N/A</v>
      </c>
      <c r="N257" s="227"/>
    </row>
    <row r="258" spans="1:14">
      <c r="A258" s="11" t="str">
        <f t="shared" si="29"/>
        <v/>
      </c>
      <c r="B258" s="99" t="str">
        <f>IFERROR(IF((B257+7)&lt;=Instruções!$C$9,Rundown!B257+7,IF((B257+7-Instruções!$C$9)&lt;7,B257+7,"")),"")</f>
        <v/>
      </c>
      <c r="C258" s="100" t="str">
        <f t="shared" si="33"/>
        <v/>
      </c>
      <c r="D258" s="102" t="str">
        <f t="shared" si="34"/>
        <v/>
      </c>
      <c r="E258" s="100" t="str">
        <f t="shared" si="35"/>
        <v/>
      </c>
      <c r="F258" s="231"/>
      <c r="G258" s="231"/>
      <c r="H258" s="231"/>
      <c r="I258" s="12" t="e">
        <f t="shared" si="30"/>
        <v>#N/A</v>
      </c>
      <c r="J258" s="12" t="e">
        <f t="shared" si="31"/>
        <v>#N/A</v>
      </c>
      <c r="K258" s="12" t="e">
        <f t="shared" si="32"/>
        <v>#N/A</v>
      </c>
      <c r="L258" s="20" t="e">
        <f t="shared" si="36"/>
        <v>#N/A</v>
      </c>
      <c r="N258" s="227"/>
    </row>
    <row r="259" spans="1:14">
      <c r="A259" s="11" t="str">
        <f t="shared" si="29"/>
        <v/>
      </c>
      <c r="B259" s="99" t="str">
        <f>IFERROR(IF((B258+7)&lt;=Instruções!$C$9,Rundown!B258+7,IF((B258+7-Instruções!$C$9)&lt;7,B258+7,"")),"")</f>
        <v/>
      </c>
      <c r="C259" s="100" t="str">
        <f t="shared" si="33"/>
        <v/>
      </c>
      <c r="D259" s="102" t="str">
        <f t="shared" si="34"/>
        <v/>
      </c>
      <c r="E259" s="100" t="str">
        <f t="shared" si="35"/>
        <v/>
      </c>
      <c r="F259" s="231"/>
      <c r="G259" s="231"/>
      <c r="H259" s="231"/>
      <c r="I259" s="12" t="e">
        <f t="shared" si="30"/>
        <v>#N/A</v>
      </c>
      <c r="J259" s="12" t="e">
        <f t="shared" si="31"/>
        <v>#N/A</v>
      </c>
      <c r="K259" s="12" t="e">
        <f t="shared" si="32"/>
        <v>#N/A</v>
      </c>
      <c r="L259" s="20" t="e">
        <f t="shared" si="36"/>
        <v>#N/A</v>
      </c>
      <c r="N259" s="227"/>
    </row>
    <row r="260" spans="1:14">
      <c r="A260" s="11" t="str">
        <f t="shared" si="29"/>
        <v/>
      </c>
      <c r="B260" s="99" t="str">
        <f>IFERROR(IF((B259+7)&lt;=Instruções!$C$9,Rundown!B259+7,IF((B259+7-Instruções!$C$9)&lt;7,B259+7,"")),"")</f>
        <v/>
      </c>
      <c r="C260" s="100" t="str">
        <f t="shared" si="33"/>
        <v/>
      </c>
      <c r="D260" s="102" t="str">
        <f t="shared" si="34"/>
        <v/>
      </c>
      <c r="E260" s="100" t="str">
        <f t="shared" si="35"/>
        <v/>
      </c>
      <c r="F260" s="231"/>
      <c r="G260" s="231"/>
      <c r="H260" s="231"/>
      <c r="I260" s="12" t="e">
        <f t="shared" si="30"/>
        <v>#N/A</v>
      </c>
      <c r="J260" s="12" t="e">
        <f t="shared" si="31"/>
        <v>#N/A</v>
      </c>
      <c r="K260" s="12" t="e">
        <f t="shared" si="32"/>
        <v>#N/A</v>
      </c>
      <c r="L260" s="20" t="e">
        <f t="shared" si="36"/>
        <v>#N/A</v>
      </c>
      <c r="N260" s="227"/>
    </row>
    <row r="261" spans="1:14">
      <c r="A261" s="11" t="str">
        <f t="shared" ref="A261:A300" si="37">E261</f>
        <v/>
      </c>
      <c r="B261" s="99" t="str">
        <f>IFERROR(IF((B260+7)&lt;=Instruções!$C$9,Rundown!B260+7,IF((B260+7-Instruções!$C$9)&lt;7,B260+7,"")),"")</f>
        <v/>
      </c>
      <c r="C261" s="100" t="str">
        <f t="shared" si="33"/>
        <v/>
      </c>
      <c r="D261" s="102" t="str">
        <f t="shared" si="34"/>
        <v/>
      </c>
      <c r="E261" s="100" t="str">
        <f t="shared" si="35"/>
        <v/>
      </c>
      <c r="F261" s="231"/>
      <c r="G261" s="231"/>
      <c r="H261" s="231"/>
      <c r="I261" s="12" t="e">
        <f t="shared" si="30"/>
        <v>#N/A</v>
      </c>
      <c r="J261" s="12" t="e">
        <f t="shared" si="31"/>
        <v>#N/A</v>
      </c>
      <c r="K261" s="12" t="e">
        <f t="shared" si="32"/>
        <v>#N/A</v>
      </c>
      <c r="L261" s="20" t="e">
        <f t="shared" si="36"/>
        <v>#N/A</v>
      </c>
      <c r="N261" s="227"/>
    </row>
    <row r="262" spans="1:14">
      <c r="A262" s="11" t="str">
        <f t="shared" si="37"/>
        <v/>
      </c>
      <c r="B262" s="99" t="str">
        <f>IFERROR(IF((B261+7)&lt;=Instruções!$C$9,Rundown!B261+7,IF((B261+7-Instruções!$C$9)&lt;7,B261+7,"")),"")</f>
        <v/>
      </c>
      <c r="C262" s="100" t="str">
        <f t="shared" si="33"/>
        <v/>
      </c>
      <c r="D262" s="102" t="str">
        <f t="shared" si="34"/>
        <v/>
      </c>
      <c r="E262" s="100" t="str">
        <f t="shared" si="35"/>
        <v/>
      </c>
      <c r="F262" s="231"/>
      <c r="G262" s="231"/>
      <c r="H262" s="231"/>
      <c r="I262" s="12" t="e">
        <f t="shared" ref="I262:I300" si="38">IF(B262="",#N/A,I261+G262)</f>
        <v>#N/A</v>
      </c>
      <c r="J262" s="12" t="e">
        <f t="shared" ref="J262:J300" si="39">IF(B262="",#N/A,J261-F262)</f>
        <v>#N/A</v>
      </c>
      <c r="K262" s="12" t="e">
        <f t="shared" ref="K262:K300" si="40">IF(G262&lt;&gt;"",K261-G262,#N/A)</f>
        <v>#N/A</v>
      </c>
      <c r="L262" s="20" t="e">
        <f t="shared" si="36"/>
        <v>#N/A</v>
      </c>
      <c r="N262" s="227"/>
    </row>
    <row r="263" spans="1:14">
      <c r="A263" s="11" t="str">
        <f t="shared" si="37"/>
        <v/>
      </c>
      <c r="B263" s="99" t="str">
        <f>IFERROR(IF((B262+7)&lt;=Instruções!$C$9,Rundown!B262+7,IF((B262+7-Instruções!$C$9)&lt;7,B262+7,"")),"")</f>
        <v/>
      </c>
      <c r="C263" s="100" t="str">
        <f t="shared" si="33"/>
        <v/>
      </c>
      <c r="D263" s="102" t="str">
        <f t="shared" si="34"/>
        <v/>
      </c>
      <c r="E263" s="100" t="str">
        <f t="shared" si="35"/>
        <v/>
      </c>
      <c r="F263" s="231"/>
      <c r="G263" s="231"/>
      <c r="H263" s="231"/>
      <c r="I263" s="12" t="e">
        <f t="shared" si="38"/>
        <v>#N/A</v>
      </c>
      <c r="J263" s="12" t="e">
        <f t="shared" si="39"/>
        <v>#N/A</v>
      </c>
      <c r="K263" s="12" t="e">
        <f t="shared" si="40"/>
        <v>#N/A</v>
      </c>
      <c r="L263" s="20" t="e">
        <f t="shared" si="36"/>
        <v>#N/A</v>
      </c>
      <c r="N263" s="227"/>
    </row>
    <row r="264" spans="1:14">
      <c r="A264" s="11" t="str">
        <f t="shared" si="37"/>
        <v/>
      </c>
      <c r="B264" s="99" t="str">
        <f>IFERROR(IF((B263+7)&lt;=Instruções!$C$9,Rundown!B263+7,IF((B263+7-Instruções!$C$9)&lt;7,B263+7,"")),"")</f>
        <v/>
      </c>
      <c r="C264" s="100" t="str">
        <f t="shared" si="33"/>
        <v/>
      </c>
      <c r="D264" s="102" t="str">
        <f t="shared" si="34"/>
        <v/>
      </c>
      <c r="E264" s="100" t="str">
        <f t="shared" si="35"/>
        <v/>
      </c>
      <c r="F264" s="231"/>
      <c r="G264" s="231"/>
      <c r="H264" s="231"/>
      <c r="I264" s="12" t="e">
        <f t="shared" si="38"/>
        <v>#N/A</v>
      </c>
      <c r="J264" s="12" t="e">
        <f t="shared" si="39"/>
        <v>#N/A</v>
      </c>
      <c r="K264" s="12" t="e">
        <f t="shared" si="40"/>
        <v>#N/A</v>
      </c>
      <c r="L264" s="20" t="e">
        <f t="shared" si="36"/>
        <v>#N/A</v>
      </c>
      <c r="N264" s="227"/>
    </row>
    <row r="265" spans="1:14">
      <c r="A265" s="11" t="str">
        <f t="shared" si="37"/>
        <v/>
      </c>
      <c r="B265" s="99" t="str">
        <f>IFERROR(IF((B264+7)&lt;=Instruções!$C$9,Rundown!B264+7,IF((B264+7-Instruções!$C$9)&lt;7,B264+7,"")),"")</f>
        <v/>
      </c>
      <c r="C265" s="100" t="str">
        <f t="shared" si="33"/>
        <v/>
      </c>
      <c r="D265" s="102" t="str">
        <f t="shared" si="34"/>
        <v/>
      </c>
      <c r="E265" s="100" t="str">
        <f t="shared" si="35"/>
        <v/>
      </c>
      <c r="F265" s="231"/>
      <c r="G265" s="231"/>
      <c r="H265" s="231"/>
      <c r="I265" s="12" t="e">
        <f t="shared" si="38"/>
        <v>#N/A</v>
      </c>
      <c r="J265" s="12" t="e">
        <f t="shared" si="39"/>
        <v>#N/A</v>
      </c>
      <c r="K265" s="12" t="e">
        <f t="shared" si="40"/>
        <v>#N/A</v>
      </c>
      <c r="L265" s="20" t="e">
        <f t="shared" si="36"/>
        <v>#N/A</v>
      </c>
      <c r="N265" s="227"/>
    </row>
    <row r="266" spans="1:14">
      <c r="A266" s="11" t="str">
        <f t="shared" si="37"/>
        <v/>
      </c>
      <c r="B266" s="99" t="str">
        <f>IFERROR(IF((B265+7)&lt;=Instruções!$C$9,Rundown!B265+7,IF((B265+7-Instruções!$C$9)&lt;7,B265+7,"")),"")</f>
        <v/>
      </c>
      <c r="C266" s="100" t="str">
        <f t="shared" si="33"/>
        <v/>
      </c>
      <c r="D266" s="102" t="str">
        <f t="shared" si="34"/>
        <v/>
      </c>
      <c r="E266" s="100" t="str">
        <f t="shared" si="35"/>
        <v/>
      </c>
      <c r="F266" s="231"/>
      <c r="G266" s="231"/>
      <c r="H266" s="231"/>
      <c r="I266" s="12" t="e">
        <f t="shared" si="38"/>
        <v>#N/A</v>
      </c>
      <c r="J266" s="12" t="e">
        <f t="shared" si="39"/>
        <v>#N/A</v>
      </c>
      <c r="K266" s="12" t="e">
        <f t="shared" si="40"/>
        <v>#N/A</v>
      </c>
      <c r="L266" s="20" t="e">
        <f t="shared" si="36"/>
        <v>#N/A</v>
      </c>
      <c r="N266" s="227"/>
    </row>
    <row r="267" spans="1:14">
      <c r="A267" s="11" t="str">
        <f t="shared" si="37"/>
        <v/>
      </c>
      <c r="B267" s="99" t="str">
        <f>IFERROR(IF((B266+7)&lt;=Instruções!$C$9,Rundown!B266+7,IF((B266+7-Instruções!$C$9)&lt;7,B266+7,"")),"")</f>
        <v/>
      </c>
      <c r="C267" s="100" t="str">
        <f t="shared" si="33"/>
        <v/>
      </c>
      <c r="D267" s="102" t="str">
        <f t="shared" si="34"/>
        <v/>
      </c>
      <c r="E267" s="100" t="str">
        <f t="shared" si="35"/>
        <v/>
      </c>
      <c r="F267" s="231"/>
      <c r="G267" s="231"/>
      <c r="H267" s="231"/>
      <c r="I267" s="12" t="e">
        <f t="shared" si="38"/>
        <v>#N/A</v>
      </c>
      <c r="J267" s="12" t="e">
        <f t="shared" si="39"/>
        <v>#N/A</v>
      </c>
      <c r="K267" s="12" t="e">
        <f t="shared" si="40"/>
        <v>#N/A</v>
      </c>
      <c r="L267" s="20" t="e">
        <f t="shared" si="36"/>
        <v>#N/A</v>
      </c>
      <c r="N267" s="227"/>
    </row>
    <row r="268" spans="1:14">
      <c r="A268" s="11" t="str">
        <f t="shared" si="37"/>
        <v/>
      </c>
      <c r="B268" s="99" t="str">
        <f>IFERROR(IF((B267+7)&lt;=Instruções!$C$9,Rundown!B267+7,IF((B267+7-Instruções!$C$9)&lt;7,B267+7,"")),"")</f>
        <v/>
      </c>
      <c r="C268" s="100" t="str">
        <f t="shared" si="33"/>
        <v/>
      </c>
      <c r="D268" s="102" t="str">
        <f t="shared" si="34"/>
        <v/>
      </c>
      <c r="E268" s="100" t="str">
        <f t="shared" si="35"/>
        <v/>
      </c>
      <c r="F268" s="231"/>
      <c r="G268" s="231"/>
      <c r="H268" s="231"/>
      <c r="I268" s="12" t="e">
        <f t="shared" si="38"/>
        <v>#N/A</v>
      </c>
      <c r="J268" s="12" t="e">
        <f t="shared" si="39"/>
        <v>#N/A</v>
      </c>
      <c r="K268" s="12" t="e">
        <f t="shared" si="40"/>
        <v>#N/A</v>
      </c>
      <c r="L268" s="20" t="e">
        <f t="shared" si="36"/>
        <v>#N/A</v>
      </c>
      <c r="N268" s="227"/>
    </row>
    <row r="269" spans="1:14">
      <c r="A269" s="11" t="str">
        <f t="shared" si="37"/>
        <v/>
      </c>
      <c r="B269" s="99" t="str">
        <f>IFERROR(IF((B268+7)&lt;=Instruções!$C$9,Rundown!B268+7,IF((B268+7-Instruções!$C$9)&lt;7,B268+7,"")),"")</f>
        <v/>
      </c>
      <c r="C269" s="100" t="str">
        <f t="shared" si="33"/>
        <v/>
      </c>
      <c r="D269" s="102" t="str">
        <f t="shared" si="34"/>
        <v/>
      </c>
      <c r="E269" s="100" t="str">
        <f t="shared" si="35"/>
        <v/>
      </c>
      <c r="F269" s="231"/>
      <c r="G269" s="231"/>
      <c r="H269" s="231"/>
      <c r="I269" s="12" t="e">
        <f t="shared" si="38"/>
        <v>#N/A</v>
      </c>
      <c r="J269" s="12" t="e">
        <f t="shared" si="39"/>
        <v>#N/A</v>
      </c>
      <c r="K269" s="12" t="e">
        <f t="shared" si="40"/>
        <v>#N/A</v>
      </c>
      <c r="L269" s="20" t="e">
        <f t="shared" si="36"/>
        <v>#N/A</v>
      </c>
      <c r="N269" s="227"/>
    </row>
    <row r="270" spans="1:14">
      <c r="A270" s="11" t="str">
        <f t="shared" si="37"/>
        <v/>
      </c>
      <c r="B270" s="99" t="str">
        <f>IFERROR(IF((B269+7)&lt;=Instruções!$C$9,Rundown!B269+7,IF((B269+7-Instruções!$C$9)&lt;7,B269+7,"")),"")</f>
        <v/>
      </c>
      <c r="C270" s="100" t="str">
        <f t="shared" si="33"/>
        <v/>
      </c>
      <c r="D270" s="102" t="str">
        <f t="shared" si="34"/>
        <v/>
      </c>
      <c r="E270" s="100" t="str">
        <f t="shared" si="35"/>
        <v/>
      </c>
      <c r="F270" s="231"/>
      <c r="G270" s="231"/>
      <c r="H270" s="231"/>
      <c r="I270" s="12" t="e">
        <f t="shared" si="38"/>
        <v>#N/A</v>
      </c>
      <c r="J270" s="12" t="e">
        <f t="shared" si="39"/>
        <v>#N/A</v>
      </c>
      <c r="K270" s="12" t="e">
        <f t="shared" si="40"/>
        <v>#N/A</v>
      </c>
      <c r="L270" s="20" t="e">
        <f t="shared" si="36"/>
        <v>#N/A</v>
      </c>
      <c r="N270" s="227"/>
    </row>
    <row r="271" spans="1:14">
      <c r="A271" s="11" t="str">
        <f t="shared" si="37"/>
        <v/>
      </c>
      <c r="B271" s="99" t="str">
        <f>IFERROR(IF((B270+7)&lt;=Instruções!$C$9,Rundown!B270+7,IF((B270+7-Instruções!$C$9)&lt;7,B270+7,"")),"")</f>
        <v/>
      </c>
      <c r="C271" s="100" t="str">
        <f t="shared" si="33"/>
        <v/>
      </c>
      <c r="D271" s="102" t="str">
        <f t="shared" si="34"/>
        <v/>
      </c>
      <c r="E271" s="100" t="str">
        <f t="shared" si="35"/>
        <v/>
      </c>
      <c r="F271" s="231"/>
      <c r="G271" s="231"/>
      <c r="H271" s="231"/>
      <c r="I271" s="12" t="e">
        <f t="shared" si="38"/>
        <v>#N/A</v>
      </c>
      <c r="J271" s="12" t="e">
        <f t="shared" si="39"/>
        <v>#N/A</v>
      </c>
      <c r="K271" s="12" t="e">
        <f t="shared" si="40"/>
        <v>#N/A</v>
      </c>
      <c r="L271" s="20" t="e">
        <f t="shared" si="36"/>
        <v>#N/A</v>
      </c>
      <c r="N271" s="227"/>
    </row>
    <row r="272" spans="1:14">
      <c r="A272" s="11" t="str">
        <f t="shared" si="37"/>
        <v/>
      </c>
      <c r="B272" s="99" t="str">
        <f>IFERROR(IF((B271+7)&lt;=Instruções!$C$9,Rundown!B271+7,IF((B271+7-Instruções!$C$9)&lt;7,B271+7,"")),"")</f>
        <v/>
      </c>
      <c r="C272" s="100" t="str">
        <f t="shared" si="33"/>
        <v/>
      </c>
      <c r="D272" s="102" t="str">
        <f t="shared" si="34"/>
        <v/>
      </c>
      <c r="E272" s="100" t="str">
        <f t="shared" si="35"/>
        <v/>
      </c>
      <c r="F272" s="231"/>
      <c r="G272" s="231"/>
      <c r="H272" s="231"/>
      <c r="I272" s="12" t="e">
        <f t="shared" si="38"/>
        <v>#N/A</v>
      </c>
      <c r="J272" s="12" t="e">
        <f t="shared" si="39"/>
        <v>#N/A</v>
      </c>
      <c r="K272" s="12" t="e">
        <f t="shared" si="40"/>
        <v>#N/A</v>
      </c>
      <c r="L272" s="20" t="e">
        <f t="shared" si="36"/>
        <v>#N/A</v>
      </c>
      <c r="N272" s="227"/>
    </row>
    <row r="273" spans="1:14">
      <c r="A273" s="11" t="str">
        <f t="shared" si="37"/>
        <v/>
      </c>
      <c r="B273" s="99" t="str">
        <f>IFERROR(IF((B272+7)&lt;=Instruções!$C$9,Rundown!B272+7,IF((B272+7-Instruções!$C$9)&lt;7,B272+7,"")),"")</f>
        <v/>
      </c>
      <c r="C273" s="100" t="str">
        <f t="shared" si="33"/>
        <v/>
      </c>
      <c r="D273" s="102" t="str">
        <f t="shared" si="34"/>
        <v/>
      </c>
      <c r="E273" s="100" t="str">
        <f t="shared" si="35"/>
        <v/>
      </c>
      <c r="F273" s="231"/>
      <c r="G273" s="231"/>
      <c r="H273" s="231"/>
      <c r="I273" s="12" t="e">
        <f t="shared" si="38"/>
        <v>#N/A</v>
      </c>
      <c r="J273" s="12" t="e">
        <f t="shared" si="39"/>
        <v>#N/A</v>
      </c>
      <c r="K273" s="12" t="e">
        <f t="shared" si="40"/>
        <v>#N/A</v>
      </c>
      <c r="L273" s="20" t="e">
        <f t="shared" si="36"/>
        <v>#N/A</v>
      </c>
      <c r="N273" s="227"/>
    </row>
    <row r="274" spans="1:14">
      <c r="A274" s="11" t="str">
        <f t="shared" si="37"/>
        <v/>
      </c>
      <c r="B274" s="99" t="str">
        <f>IFERROR(IF((B273+7)&lt;=Instruções!$C$9,Rundown!B273+7,IF((B273+7-Instruções!$C$9)&lt;7,B273+7,"")),"")</f>
        <v/>
      </c>
      <c r="C274" s="100" t="str">
        <f t="shared" si="33"/>
        <v/>
      </c>
      <c r="D274" s="102" t="str">
        <f t="shared" si="34"/>
        <v/>
      </c>
      <c r="E274" s="100" t="str">
        <f t="shared" si="35"/>
        <v/>
      </c>
      <c r="F274" s="231"/>
      <c r="G274" s="231"/>
      <c r="H274" s="231"/>
      <c r="I274" s="12" t="e">
        <f t="shared" si="38"/>
        <v>#N/A</v>
      </c>
      <c r="J274" s="12" t="e">
        <f t="shared" si="39"/>
        <v>#N/A</v>
      </c>
      <c r="K274" s="12" t="e">
        <f t="shared" si="40"/>
        <v>#N/A</v>
      </c>
      <c r="L274" s="20" t="e">
        <f t="shared" si="36"/>
        <v>#N/A</v>
      </c>
      <c r="N274" s="227"/>
    </row>
    <row r="275" spans="1:14">
      <c r="A275" s="11" t="str">
        <f t="shared" si="37"/>
        <v/>
      </c>
      <c r="B275" s="99" t="str">
        <f>IFERROR(IF((B274+7)&lt;=Instruções!$C$9,Rundown!B274+7,IF((B274+7-Instruções!$C$9)&lt;7,B274+7,"")),"")</f>
        <v/>
      </c>
      <c r="C275" s="100" t="str">
        <f t="shared" si="33"/>
        <v/>
      </c>
      <c r="D275" s="102" t="str">
        <f t="shared" si="34"/>
        <v/>
      </c>
      <c r="E275" s="100" t="str">
        <f t="shared" si="35"/>
        <v/>
      </c>
      <c r="F275" s="231"/>
      <c r="G275" s="231"/>
      <c r="H275" s="231"/>
      <c r="I275" s="12" t="e">
        <f t="shared" si="38"/>
        <v>#N/A</v>
      </c>
      <c r="J275" s="12" t="e">
        <f t="shared" si="39"/>
        <v>#N/A</v>
      </c>
      <c r="K275" s="12" t="e">
        <f t="shared" si="40"/>
        <v>#N/A</v>
      </c>
      <c r="L275" s="20" t="e">
        <f t="shared" si="36"/>
        <v>#N/A</v>
      </c>
      <c r="N275" s="227"/>
    </row>
    <row r="276" spans="1:14">
      <c r="A276" s="11" t="str">
        <f t="shared" si="37"/>
        <v/>
      </c>
      <c r="B276" s="99" t="str">
        <f>IFERROR(IF((B275+7)&lt;=Instruções!$C$9,Rundown!B275+7,IF((B275+7-Instruções!$C$9)&lt;7,B275+7,"")),"")</f>
        <v/>
      </c>
      <c r="C276" s="100" t="str">
        <f t="shared" si="33"/>
        <v/>
      </c>
      <c r="D276" s="102" t="str">
        <f t="shared" si="34"/>
        <v/>
      </c>
      <c r="E276" s="100" t="str">
        <f t="shared" si="35"/>
        <v/>
      </c>
      <c r="F276" s="231"/>
      <c r="G276" s="231"/>
      <c r="H276" s="231"/>
      <c r="I276" s="12" t="e">
        <f t="shared" si="38"/>
        <v>#N/A</v>
      </c>
      <c r="J276" s="12" t="e">
        <f t="shared" si="39"/>
        <v>#N/A</v>
      </c>
      <c r="K276" s="12" t="e">
        <f t="shared" si="40"/>
        <v>#N/A</v>
      </c>
      <c r="L276" s="20" t="e">
        <f t="shared" si="36"/>
        <v>#N/A</v>
      </c>
      <c r="N276" s="227"/>
    </row>
    <row r="277" spans="1:14">
      <c r="A277" s="11" t="str">
        <f t="shared" si="37"/>
        <v/>
      </c>
      <c r="B277" s="99" t="str">
        <f>IFERROR(IF((B276+7)&lt;=Instruções!$C$9,Rundown!B276+7,IF((B276+7-Instruções!$C$9)&lt;7,B276+7,"")),"")</f>
        <v/>
      </c>
      <c r="C277" s="100" t="str">
        <f t="shared" si="33"/>
        <v/>
      </c>
      <c r="D277" s="102" t="str">
        <f t="shared" si="34"/>
        <v/>
      </c>
      <c r="E277" s="100" t="str">
        <f t="shared" si="35"/>
        <v/>
      </c>
      <c r="F277" s="231"/>
      <c r="G277" s="231"/>
      <c r="H277" s="231"/>
      <c r="I277" s="12" t="e">
        <f t="shared" si="38"/>
        <v>#N/A</v>
      </c>
      <c r="J277" s="12" t="e">
        <f t="shared" si="39"/>
        <v>#N/A</v>
      </c>
      <c r="K277" s="12" t="e">
        <f t="shared" si="40"/>
        <v>#N/A</v>
      </c>
      <c r="L277" s="20" t="e">
        <f t="shared" si="36"/>
        <v>#N/A</v>
      </c>
      <c r="N277" s="227"/>
    </row>
    <row r="278" spans="1:14">
      <c r="A278" s="11" t="str">
        <f t="shared" si="37"/>
        <v/>
      </c>
      <c r="B278" s="99" t="str">
        <f>IFERROR(IF((B277+7)&lt;=Instruções!$C$9,Rundown!B277+7,IF((B277+7-Instruções!$C$9)&lt;7,B277+7,"")),"")</f>
        <v/>
      </c>
      <c r="C278" s="100" t="str">
        <f t="shared" si="33"/>
        <v/>
      </c>
      <c r="D278" s="102" t="str">
        <f t="shared" si="34"/>
        <v/>
      </c>
      <c r="E278" s="100" t="str">
        <f t="shared" si="35"/>
        <v/>
      </c>
      <c r="F278" s="231"/>
      <c r="G278" s="231"/>
      <c r="H278" s="231"/>
      <c r="I278" s="12" t="e">
        <f t="shared" si="38"/>
        <v>#N/A</v>
      </c>
      <c r="J278" s="12" t="e">
        <f t="shared" si="39"/>
        <v>#N/A</v>
      </c>
      <c r="K278" s="12" t="e">
        <f t="shared" si="40"/>
        <v>#N/A</v>
      </c>
      <c r="L278" s="20" t="e">
        <f t="shared" si="36"/>
        <v>#N/A</v>
      </c>
      <c r="N278" s="227"/>
    </row>
    <row r="279" spans="1:14">
      <c r="A279" s="11" t="str">
        <f t="shared" si="37"/>
        <v/>
      </c>
      <c r="B279" s="99" t="str">
        <f>IFERROR(IF((B278+7)&lt;=Instruções!$C$9,Rundown!B278+7,IF((B278+7-Instruções!$C$9)&lt;7,B278+7,"")),"")</f>
        <v/>
      </c>
      <c r="C279" s="100" t="str">
        <f t="shared" si="33"/>
        <v/>
      </c>
      <c r="D279" s="102" t="str">
        <f t="shared" si="34"/>
        <v/>
      </c>
      <c r="E279" s="100" t="str">
        <f t="shared" si="35"/>
        <v/>
      </c>
      <c r="F279" s="231"/>
      <c r="G279" s="231"/>
      <c r="H279" s="231"/>
      <c r="I279" s="12" t="e">
        <f t="shared" si="38"/>
        <v>#N/A</v>
      </c>
      <c r="J279" s="12" t="e">
        <f t="shared" si="39"/>
        <v>#N/A</v>
      </c>
      <c r="K279" s="12" t="e">
        <f t="shared" si="40"/>
        <v>#N/A</v>
      </c>
      <c r="L279" s="20" t="e">
        <f t="shared" si="36"/>
        <v>#N/A</v>
      </c>
      <c r="N279" s="227"/>
    </row>
    <row r="280" spans="1:14">
      <c r="A280" s="11" t="str">
        <f t="shared" si="37"/>
        <v/>
      </c>
      <c r="B280" s="99" t="str">
        <f>IFERROR(IF((B279+7)&lt;=Instruções!$C$9,Rundown!B279+7,IF((B279+7-Instruções!$C$9)&lt;7,B279+7,"")),"")</f>
        <v/>
      </c>
      <c r="C280" s="100" t="str">
        <f t="shared" si="33"/>
        <v/>
      </c>
      <c r="D280" s="102" t="str">
        <f t="shared" si="34"/>
        <v/>
      </c>
      <c r="E280" s="100" t="str">
        <f t="shared" si="35"/>
        <v/>
      </c>
      <c r="F280" s="231"/>
      <c r="G280" s="231"/>
      <c r="H280" s="231"/>
      <c r="I280" s="12" t="e">
        <f t="shared" si="38"/>
        <v>#N/A</v>
      </c>
      <c r="J280" s="12" t="e">
        <f t="shared" si="39"/>
        <v>#N/A</v>
      </c>
      <c r="K280" s="12" t="e">
        <f t="shared" si="40"/>
        <v>#N/A</v>
      </c>
      <c r="L280" s="20" t="e">
        <f t="shared" si="36"/>
        <v>#N/A</v>
      </c>
      <c r="N280" s="227"/>
    </row>
    <row r="281" spans="1:14">
      <c r="A281" s="11" t="str">
        <f t="shared" si="37"/>
        <v/>
      </c>
      <c r="B281" s="99" t="str">
        <f>IFERROR(IF((B280+7)&lt;=Instruções!$C$9,Rundown!B280+7,IF((B280+7-Instruções!$C$9)&lt;7,B280+7,"")),"")</f>
        <v/>
      </c>
      <c r="C281" s="100" t="str">
        <f t="shared" si="33"/>
        <v/>
      </c>
      <c r="D281" s="102" t="str">
        <f t="shared" si="34"/>
        <v/>
      </c>
      <c r="E281" s="100" t="str">
        <f t="shared" si="35"/>
        <v/>
      </c>
      <c r="F281" s="231"/>
      <c r="G281" s="231"/>
      <c r="H281" s="231"/>
      <c r="I281" s="12" t="e">
        <f t="shared" si="38"/>
        <v>#N/A</v>
      </c>
      <c r="J281" s="12" t="e">
        <f t="shared" si="39"/>
        <v>#N/A</v>
      </c>
      <c r="K281" s="12" t="e">
        <f t="shared" si="40"/>
        <v>#N/A</v>
      </c>
      <c r="L281" s="20" t="e">
        <f t="shared" si="36"/>
        <v>#N/A</v>
      </c>
      <c r="N281" s="227"/>
    </row>
    <row r="282" spans="1:14">
      <c r="A282" s="11" t="str">
        <f t="shared" si="37"/>
        <v/>
      </c>
      <c r="B282" s="99" t="str">
        <f>IFERROR(IF((B281+7)&lt;=Instruções!$C$9,Rundown!B281+7,IF((B281+7-Instruções!$C$9)&lt;7,B281+7,"")),"")</f>
        <v/>
      </c>
      <c r="C282" s="100" t="str">
        <f t="shared" si="33"/>
        <v/>
      </c>
      <c r="D282" s="102" t="str">
        <f t="shared" si="34"/>
        <v/>
      </c>
      <c r="E282" s="100" t="str">
        <f t="shared" si="35"/>
        <v/>
      </c>
      <c r="F282" s="231"/>
      <c r="G282" s="231"/>
      <c r="H282" s="231"/>
      <c r="I282" s="12" t="e">
        <f t="shared" si="38"/>
        <v>#N/A</v>
      </c>
      <c r="J282" s="12" t="e">
        <f t="shared" si="39"/>
        <v>#N/A</v>
      </c>
      <c r="K282" s="12" t="e">
        <f t="shared" si="40"/>
        <v>#N/A</v>
      </c>
      <c r="L282" s="20" t="e">
        <f t="shared" si="36"/>
        <v>#N/A</v>
      </c>
      <c r="N282" s="227"/>
    </row>
    <row r="283" spans="1:14">
      <c r="A283" s="11" t="str">
        <f t="shared" si="37"/>
        <v/>
      </c>
      <c r="B283" s="99" t="str">
        <f>IFERROR(IF((B282+7)&lt;=Instruções!$C$9,Rundown!B282+7,IF((B282+7-Instruções!$C$9)&lt;7,B282+7,"")),"")</f>
        <v/>
      </c>
      <c r="C283" s="100" t="str">
        <f t="shared" si="33"/>
        <v/>
      </c>
      <c r="D283" s="102" t="str">
        <f t="shared" si="34"/>
        <v/>
      </c>
      <c r="E283" s="100" t="str">
        <f t="shared" si="35"/>
        <v/>
      </c>
      <c r="F283" s="231"/>
      <c r="G283" s="231"/>
      <c r="H283" s="231"/>
      <c r="I283" s="12" t="e">
        <f t="shared" si="38"/>
        <v>#N/A</v>
      </c>
      <c r="J283" s="12" t="e">
        <f t="shared" si="39"/>
        <v>#N/A</v>
      </c>
      <c r="K283" s="12" t="e">
        <f t="shared" si="40"/>
        <v>#N/A</v>
      </c>
      <c r="L283" s="20" t="e">
        <f t="shared" si="36"/>
        <v>#N/A</v>
      </c>
      <c r="N283" s="227"/>
    </row>
    <row r="284" spans="1:14">
      <c r="A284" s="11" t="str">
        <f t="shared" si="37"/>
        <v/>
      </c>
      <c r="B284" s="99" t="str">
        <f>IFERROR(IF((B283+7)&lt;=Instruções!$C$9,Rundown!B283+7,IF((B283+7-Instruções!$C$9)&lt;7,B283+7,"")),"")</f>
        <v/>
      </c>
      <c r="C284" s="100" t="str">
        <f t="shared" si="33"/>
        <v/>
      </c>
      <c r="D284" s="102" t="str">
        <f t="shared" si="34"/>
        <v/>
      </c>
      <c r="E284" s="100" t="str">
        <f t="shared" si="35"/>
        <v/>
      </c>
      <c r="F284" s="231"/>
      <c r="G284" s="231"/>
      <c r="H284" s="231"/>
      <c r="I284" s="12" t="e">
        <f t="shared" si="38"/>
        <v>#N/A</v>
      </c>
      <c r="J284" s="12" t="e">
        <f t="shared" si="39"/>
        <v>#N/A</v>
      </c>
      <c r="K284" s="12" t="e">
        <f t="shared" si="40"/>
        <v>#N/A</v>
      </c>
      <c r="L284" s="20" t="e">
        <f t="shared" si="36"/>
        <v>#N/A</v>
      </c>
      <c r="N284" s="227"/>
    </row>
    <row r="285" spans="1:14">
      <c r="A285" s="11" t="str">
        <f t="shared" si="37"/>
        <v/>
      </c>
      <c r="B285" s="99" t="str">
        <f>IFERROR(IF((B284+7)&lt;=Instruções!$C$9,Rundown!B284+7,IF((B284+7-Instruções!$C$9)&lt;7,B284+7,"")),"")</f>
        <v/>
      </c>
      <c r="C285" s="100" t="str">
        <f t="shared" si="33"/>
        <v/>
      </c>
      <c r="D285" s="102" t="str">
        <f t="shared" si="34"/>
        <v/>
      </c>
      <c r="E285" s="100" t="str">
        <f t="shared" si="35"/>
        <v/>
      </c>
      <c r="F285" s="231"/>
      <c r="G285" s="231"/>
      <c r="H285" s="231"/>
      <c r="I285" s="12" t="e">
        <f t="shared" si="38"/>
        <v>#N/A</v>
      </c>
      <c r="J285" s="12" t="e">
        <f t="shared" si="39"/>
        <v>#N/A</v>
      </c>
      <c r="K285" s="12" t="e">
        <f t="shared" si="40"/>
        <v>#N/A</v>
      </c>
      <c r="L285" s="20" t="e">
        <f t="shared" si="36"/>
        <v>#N/A</v>
      </c>
      <c r="N285" s="227"/>
    </row>
    <row r="286" spans="1:14">
      <c r="A286" s="11" t="str">
        <f t="shared" si="37"/>
        <v/>
      </c>
      <c r="B286" s="99" t="str">
        <f>IFERROR(IF((B285+7)&lt;=Instruções!$C$9,Rundown!B285+7,IF((B285+7-Instruções!$C$9)&lt;7,B285+7,"")),"")</f>
        <v/>
      </c>
      <c r="C286" s="100" t="str">
        <f t="shared" si="33"/>
        <v/>
      </c>
      <c r="D286" s="102" t="str">
        <f t="shared" si="34"/>
        <v/>
      </c>
      <c r="E286" s="100" t="str">
        <f t="shared" si="35"/>
        <v/>
      </c>
      <c r="F286" s="231"/>
      <c r="G286" s="231"/>
      <c r="H286" s="231"/>
      <c r="I286" s="12" t="e">
        <f t="shared" si="38"/>
        <v>#N/A</v>
      </c>
      <c r="J286" s="12" t="e">
        <f t="shared" si="39"/>
        <v>#N/A</v>
      </c>
      <c r="K286" s="12" t="e">
        <f t="shared" si="40"/>
        <v>#N/A</v>
      </c>
      <c r="L286" s="20" t="e">
        <f t="shared" si="36"/>
        <v>#N/A</v>
      </c>
      <c r="N286" s="227"/>
    </row>
    <row r="287" spans="1:14">
      <c r="A287" s="11" t="str">
        <f t="shared" si="37"/>
        <v/>
      </c>
      <c r="B287" s="99" t="str">
        <f>IFERROR(IF((B286+7)&lt;=Instruções!$C$9,Rundown!B286+7,IF((B286+7-Instruções!$C$9)&lt;7,B286+7,"")),"")</f>
        <v/>
      </c>
      <c r="C287" s="100" t="str">
        <f t="shared" si="33"/>
        <v/>
      </c>
      <c r="D287" s="102" t="str">
        <f t="shared" si="34"/>
        <v/>
      </c>
      <c r="E287" s="100" t="str">
        <f t="shared" si="35"/>
        <v/>
      </c>
      <c r="F287" s="231"/>
      <c r="G287" s="231"/>
      <c r="H287" s="231"/>
      <c r="I287" s="12" t="e">
        <f t="shared" si="38"/>
        <v>#N/A</v>
      </c>
      <c r="J287" s="12" t="e">
        <f t="shared" si="39"/>
        <v>#N/A</v>
      </c>
      <c r="K287" s="12" t="e">
        <f t="shared" si="40"/>
        <v>#N/A</v>
      </c>
      <c r="L287" s="20" t="e">
        <f t="shared" si="36"/>
        <v>#N/A</v>
      </c>
      <c r="N287" s="227"/>
    </row>
    <row r="288" spans="1:14">
      <c r="A288" s="11" t="str">
        <f t="shared" si="37"/>
        <v/>
      </c>
      <c r="B288" s="99" t="str">
        <f>IFERROR(IF((B287+7)&lt;=Instruções!$C$9,Rundown!B287+7,IF((B287+7-Instruções!$C$9)&lt;7,B287+7,"")),"")</f>
        <v/>
      </c>
      <c r="C288" s="100" t="str">
        <f t="shared" si="33"/>
        <v/>
      </c>
      <c r="D288" s="102" t="str">
        <f t="shared" si="34"/>
        <v/>
      </c>
      <c r="E288" s="100" t="str">
        <f t="shared" si="35"/>
        <v/>
      </c>
      <c r="F288" s="231"/>
      <c r="G288" s="231"/>
      <c r="H288" s="231"/>
      <c r="I288" s="12" t="e">
        <f t="shared" si="38"/>
        <v>#N/A</v>
      </c>
      <c r="J288" s="12" t="e">
        <f t="shared" si="39"/>
        <v>#N/A</v>
      </c>
      <c r="K288" s="12" t="e">
        <f t="shared" si="40"/>
        <v>#N/A</v>
      </c>
      <c r="L288" s="20" t="e">
        <f t="shared" si="36"/>
        <v>#N/A</v>
      </c>
      <c r="N288" s="227"/>
    </row>
    <row r="289" spans="1:14">
      <c r="A289" s="11" t="str">
        <f t="shared" si="37"/>
        <v/>
      </c>
      <c r="B289" s="99" t="str">
        <f>IFERROR(IF((B288+7)&lt;=Instruções!$C$9,Rundown!B288+7,IF((B288+7-Instruções!$C$9)&lt;7,B288+7,"")),"")</f>
        <v/>
      </c>
      <c r="C289" s="100" t="str">
        <f t="shared" si="33"/>
        <v/>
      </c>
      <c r="D289" s="102" t="str">
        <f t="shared" si="34"/>
        <v/>
      </c>
      <c r="E289" s="100" t="str">
        <f t="shared" si="35"/>
        <v/>
      </c>
      <c r="F289" s="231"/>
      <c r="G289" s="231"/>
      <c r="H289" s="231"/>
      <c r="I289" s="12" t="e">
        <f t="shared" si="38"/>
        <v>#N/A</v>
      </c>
      <c r="J289" s="12" t="e">
        <f t="shared" si="39"/>
        <v>#N/A</v>
      </c>
      <c r="K289" s="12" t="e">
        <f t="shared" si="40"/>
        <v>#N/A</v>
      </c>
      <c r="L289" s="20" t="e">
        <f t="shared" si="36"/>
        <v>#N/A</v>
      </c>
      <c r="N289" s="227"/>
    </row>
    <row r="290" spans="1:14">
      <c r="A290" s="11" t="str">
        <f t="shared" si="37"/>
        <v/>
      </c>
      <c r="B290" s="99" t="str">
        <f>IFERROR(IF((B289+7)&lt;=Instruções!$C$9,Rundown!B289+7,IF((B289+7-Instruções!$C$9)&lt;7,B289+7,"")),"")</f>
        <v/>
      </c>
      <c r="C290" s="100" t="str">
        <f t="shared" si="33"/>
        <v/>
      </c>
      <c r="D290" s="102" t="str">
        <f t="shared" si="34"/>
        <v/>
      </c>
      <c r="E290" s="100" t="str">
        <f t="shared" si="35"/>
        <v/>
      </c>
      <c r="F290" s="231"/>
      <c r="G290" s="231"/>
      <c r="H290" s="231"/>
      <c r="I290" s="12" t="e">
        <f t="shared" si="38"/>
        <v>#N/A</v>
      </c>
      <c r="J290" s="12" t="e">
        <f t="shared" si="39"/>
        <v>#N/A</v>
      </c>
      <c r="K290" s="12" t="e">
        <f t="shared" si="40"/>
        <v>#N/A</v>
      </c>
      <c r="L290" s="20" t="e">
        <f t="shared" si="36"/>
        <v>#N/A</v>
      </c>
      <c r="N290" s="227"/>
    </row>
    <row r="291" spans="1:14">
      <c r="A291" s="11" t="str">
        <f t="shared" si="37"/>
        <v/>
      </c>
      <c r="B291" s="99" t="str">
        <f>IFERROR(IF((B290+7)&lt;=Instruções!$C$9,Rundown!B290+7,IF((B290+7-Instruções!$C$9)&lt;7,B290+7,"")),"")</f>
        <v/>
      </c>
      <c r="C291" s="100" t="str">
        <f t="shared" si="33"/>
        <v/>
      </c>
      <c r="D291" s="102" t="str">
        <f t="shared" si="34"/>
        <v/>
      </c>
      <c r="E291" s="100" t="str">
        <f t="shared" si="35"/>
        <v/>
      </c>
      <c r="F291" s="231"/>
      <c r="G291" s="231"/>
      <c r="H291" s="231"/>
      <c r="I291" s="12" t="e">
        <f t="shared" si="38"/>
        <v>#N/A</v>
      </c>
      <c r="J291" s="12" t="e">
        <f t="shared" si="39"/>
        <v>#N/A</v>
      </c>
      <c r="K291" s="12" t="e">
        <f t="shared" si="40"/>
        <v>#N/A</v>
      </c>
      <c r="L291" s="20" t="e">
        <f t="shared" si="36"/>
        <v>#N/A</v>
      </c>
      <c r="N291" s="227"/>
    </row>
    <row r="292" spans="1:14">
      <c r="A292" s="11" t="str">
        <f t="shared" si="37"/>
        <v/>
      </c>
      <c r="B292" s="99" t="str">
        <f>IFERROR(IF((B291+7)&lt;=Instruções!$C$9,Rundown!B291+7,IF((B291+7-Instruções!$C$9)&lt;7,B291+7,"")),"")</f>
        <v/>
      </c>
      <c r="C292" s="100" t="str">
        <f t="shared" si="33"/>
        <v/>
      </c>
      <c r="D292" s="102" t="str">
        <f t="shared" si="34"/>
        <v/>
      </c>
      <c r="E292" s="100" t="str">
        <f t="shared" si="35"/>
        <v/>
      </c>
      <c r="F292" s="231"/>
      <c r="G292" s="231"/>
      <c r="H292" s="231"/>
      <c r="I292" s="12" t="e">
        <f t="shared" si="38"/>
        <v>#N/A</v>
      </c>
      <c r="J292" s="12" t="e">
        <f t="shared" si="39"/>
        <v>#N/A</v>
      </c>
      <c r="K292" s="12" t="e">
        <f t="shared" si="40"/>
        <v>#N/A</v>
      </c>
      <c r="L292" s="20" t="e">
        <f t="shared" si="36"/>
        <v>#N/A</v>
      </c>
      <c r="N292" s="227"/>
    </row>
    <row r="293" spans="1:14">
      <c r="A293" s="11" t="str">
        <f t="shared" si="37"/>
        <v/>
      </c>
      <c r="B293" s="99" t="str">
        <f>IFERROR(IF((B292+7)&lt;=Instruções!$C$9,Rundown!B292+7,IF((B292+7-Instruções!$C$9)&lt;7,B292+7,"")),"")</f>
        <v/>
      </c>
      <c r="C293" s="100" t="str">
        <f t="shared" si="33"/>
        <v/>
      </c>
      <c r="D293" s="102" t="str">
        <f t="shared" si="34"/>
        <v/>
      </c>
      <c r="E293" s="100" t="str">
        <f t="shared" si="35"/>
        <v/>
      </c>
      <c r="F293" s="231"/>
      <c r="G293" s="231"/>
      <c r="H293" s="231"/>
      <c r="I293" s="12" t="e">
        <f t="shared" si="38"/>
        <v>#N/A</v>
      </c>
      <c r="J293" s="12" t="e">
        <f t="shared" si="39"/>
        <v>#N/A</v>
      </c>
      <c r="K293" s="12" t="e">
        <f t="shared" si="40"/>
        <v>#N/A</v>
      </c>
      <c r="L293" s="20" t="e">
        <f t="shared" si="36"/>
        <v>#N/A</v>
      </c>
      <c r="N293" s="227"/>
    </row>
    <row r="294" spans="1:14">
      <c r="A294" s="11" t="str">
        <f t="shared" si="37"/>
        <v/>
      </c>
      <c r="B294" s="99" t="str">
        <f>IFERROR(IF((B293+7)&lt;=Instruções!$C$9,Rundown!B293+7,IF((B293+7-Instruções!$C$9)&lt;7,B293+7,"")),"")</f>
        <v/>
      </c>
      <c r="C294" s="100" t="str">
        <f t="shared" si="33"/>
        <v/>
      </c>
      <c r="D294" s="102" t="str">
        <f t="shared" si="34"/>
        <v/>
      </c>
      <c r="E294" s="100" t="str">
        <f t="shared" si="35"/>
        <v/>
      </c>
      <c r="F294" s="231"/>
      <c r="G294" s="231"/>
      <c r="H294" s="231"/>
      <c r="I294" s="12" t="e">
        <f t="shared" si="38"/>
        <v>#N/A</v>
      </c>
      <c r="J294" s="12" t="e">
        <f t="shared" si="39"/>
        <v>#N/A</v>
      </c>
      <c r="K294" s="12" t="e">
        <f t="shared" si="40"/>
        <v>#N/A</v>
      </c>
      <c r="L294" s="20" t="e">
        <f t="shared" si="36"/>
        <v>#N/A</v>
      </c>
      <c r="N294" s="227"/>
    </row>
    <row r="295" spans="1:14">
      <c r="A295" s="11" t="str">
        <f t="shared" si="37"/>
        <v/>
      </c>
      <c r="B295" s="99" t="str">
        <f>IFERROR(IF((B294+7)&lt;=Instruções!$C$9,Rundown!B294+7,IF((B294+7-Instruções!$C$9)&lt;7,B294+7,"")),"")</f>
        <v/>
      </c>
      <c r="C295" s="100" t="str">
        <f t="shared" si="33"/>
        <v/>
      </c>
      <c r="D295" s="102" t="str">
        <f t="shared" si="34"/>
        <v/>
      </c>
      <c r="E295" s="100" t="str">
        <f t="shared" si="35"/>
        <v/>
      </c>
      <c r="F295" s="231"/>
      <c r="G295" s="231"/>
      <c r="H295" s="231"/>
      <c r="I295" s="12" t="e">
        <f t="shared" si="38"/>
        <v>#N/A</v>
      </c>
      <c r="J295" s="12" t="e">
        <f t="shared" si="39"/>
        <v>#N/A</v>
      </c>
      <c r="K295" s="12" t="e">
        <f t="shared" si="40"/>
        <v>#N/A</v>
      </c>
      <c r="L295" s="20" t="e">
        <f t="shared" si="36"/>
        <v>#N/A</v>
      </c>
      <c r="N295" s="227"/>
    </row>
    <row r="296" spans="1:14">
      <c r="A296" s="11" t="str">
        <f t="shared" si="37"/>
        <v/>
      </c>
      <c r="B296" s="99" t="str">
        <f>IFERROR(IF((B295+7)&lt;=Instruções!$C$9,Rundown!B295+7,IF((B295+7-Instruções!$C$9)&lt;7,B295+7,"")),"")</f>
        <v/>
      </c>
      <c r="C296" s="100" t="str">
        <f t="shared" si="33"/>
        <v/>
      </c>
      <c r="D296" s="102" t="str">
        <f t="shared" si="34"/>
        <v/>
      </c>
      <c r="E296" s="100" t="str">
        <f t="shared" si="35"/>
        <v/>
      </c>
      <c r="F296" s="231"/>
      <c r="G296" s="231"/>
      <c r="H296" s="231"/>
      <c r="I296" s="12" t="e">
        <f t="shared" si="38"/>
        <v>#N/A</v>
      </c>
      <c r="J296" s="12" t="e">
        <f t="shared" si="39"/>
        <v>#N/A</v>
      </c>
      <c r="K296" s="12" t="e">
        <f t="shared" si="40"/>
        <v>#N/A</v>
      </c>
      <c r="L296" s="20" t="e">
        <f t="shared" si="36"/>
        <v>#N/A</v>
      </c>
      <c r="N296" s="227"/>
    </row>
    <row r="297" spans="1:14">
      <c r="A297" s="11" t="str">
        <f t="shared" si="37"/>
        <v/>
      </c>
      <c r="B297" s="99" t="str">
        <f>IFERROR(IF((B296+7)&lt;=Instruções!$C$9,Rundown!B296+7,IF((B296+7-Instruções!$C$9)&lt;7,B296+7,"")),"")</f>
        <v/>
      </c>
      <c r="C297" s="100" t="str">
        <f t="shared" si="33"/>
        <v/>
      </c>
      <c r="D297" s="102" t="str">
        <f t="shared" si="34"/>
        <v/>
      </c>
      <c r="E297" s="100" t="str">
        <f t="shared" si="35"/>
        <v/>
      </c>
      <c r="F297" s="231"/>
      <c r="G297" s="231"/>
      <c r="H297" s="231"/>
      <c r="I297" s="12" t="e">
        <f t="shared" si="38"/>
        <v>#N/A</v>
      </c>
      <c r="J297" s="12" t="e">
        <f t="shared" si="39"/>
        <v>#N/A</v>
      </c>
      <c r="K297" s="12" t="e">
        <f t="shared" si="40"/>
        <v>#N/A</v>
      </c>
      <c r="L297" s="20" t="e">
        <f t="shared" si="36"/>
        <v>#N/A</v>
      </c>
      <c r="N297" s="227"/>
    </row>
    <row r="298" spans="1:14">
      <c r="A298" s="11" t="str">
        <f t="shared" si="37"/>
        <v/>
      </c>
      <c r="B298" s="99" t="str">
        <f>IFERROR(IF((B297+7)&lt;=Instruções!$C$9,Rundown!B297+7,IF((B297+7-Instruções!$C$9)&lt;7,B297+7,"")),"")</f>
        <v/>
      </c>
      <c r="C298" s="100" t="str">
        <f t="shared" si="33"/>
        <v/>
      </c>
      <c r="D298" s="102" t="str">
        <f t="shared" si="34"/>
        <v/>
      </c>
      <c r="E298" s="100" t="str">
        <f t="shared" si="35"/>
        <v/>
      </c>
      <c r="F298" s="231"/>
      <c r="G298" s="231"/>
      <c r="H298" s="231"/>
      <c r="I298" s="12" t="e">
        <f t="shared" si="38"/>
        <v>#N/A</v>
      </c>
      <c r="J298" s="12" t="e">
        <f t="shared" si="39"/>
        <v>#N/A</v>
      </c>
      <c r="K298" s="12" t="e">
        <f t="shared" si="40"/>
        <v>#N/A</v>
      </c>
      <c r="L298" s="20" t="e">
        <f t="shared" si="36"/>
        <v>#N/A</v>
      </c>
      <c r="N298" s="227"/>
    </row>
    <row r="299" spans="1:14">
      <c r="A299" s="11" t="str">
        <f t="shared" si="37"/>
        <v/>
      </c>
      <c r="B299" s="99" t="str">
        <f>IFERROR(IF((B298+7)&lt;=Instruções!$C$9,Rundown!B298+7,IF((B298+7-Instruções!$C$9)&lt;7,B298+7,"")),"")</f>
        <v/>
      </c>
      <c r="C299" s="100" t="str">
        <f t="shared" si="33"/>
        <v/>
      </c>
      <c r="D299" s="102" t="str">
        <f t="shared" si="34"/>
        <v/>
      </c>
      <c r="E299" s="100" t="str">
        <f t="shared" si="35"/>
        <v/>
      </c>
      <c r="F299" s="231"/>
      <c r="G299" s="231"/>
      <c r="H299" s="231"/>
      <c r="I299" s="12" t="e">
        <f t="shared" si="38"/>
        <v>#N/A</v>
      </c>
      <c r="J299" s="12" t="e">
        <f t="shared" si="39"/>
        <v>#N/A</v>
      </c>
      <c r="K299" s="12" t="e">
        <f t="shared" si="40"/>
        <v>#N/A</v>
      </c>
      <c r="L299" s="20" t="e">
        <f t="shared" si="36"/>
        <v>#N/A</v>
      </c>
      <c r="N299" s="227"/>
    </row>
    <row r="300" spans="1:14">
      <c r="A300" s="11" t="str">
        <f t="shared" si="37"/>
        <v/>
      </c>
      <c r="B300" s="99" t="str">
        <f>IFERROR(IF((B299+7)&lt;=Instruções!$C$9,Rundown!B299+7,IF((B299+7-Instruções!$C$9)&lt;7,B299+7,"")),"")</f>
        <v/>
      </c>
      <c r="C300" s="100" t="str">
        <f t="shared" si="33"/>
        <v/>
      </c>
      <c r="D300" s="102" t="str">
        <f t="shared" si="34"/>
        <v/>
      </c>
      <c r="E300" s="100" t="str">
        <f t="shared" si="35"/>
        <v/>
      </c>
      <c r="F300" s="231"/>
      <c r="G300" s="231"/>
      <c r="H300" s="231"/>
      <c r="I300" s="12" t="e">
        <f t="shared" si="38"/>
        <v>#N/A</v>
      </c>
      <c r="J300" s="12" t="e">
        <f t="shared" si="39"/>
        <v>#N/A</v>
      </c>
      <c r="K300" s="12" t="e">
        <f t="shared" si="40"/>
        <v>#N/A</v>
      </c>
      <c r="L300" s="20" t="e">
        <f t="shared" si="36"/>
        <v>#N/A</v>
      </c>
      <c r="N300" s="227"/>
    </row>
  </sheetData>
  <mergeCells count="5">
    <mergeCell ref="D1:L1"/>
    <mergeCell ref="F2:I2"/>
    <mergeCell ref="D2:E3"/>
    <mergeCell ref="B2:B3"/>
    <mergeCell ref="J2:L2"/>
  </mergeCells>
  <pageMargins left="0.51181102362204722" right="0.51181102362204722" top="0.78740157480314965" bottom="0.78740157480314965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01"/>
  <sheetViews>
    <sheetView showGridLines="0" workbookViewId="0">
      <selection sqref="A1:H1"/>
    </sheetView>
  </sheetViews>
  <sheetFormatPr defaultRowHeight="14.5"/>
  <cols>
    <col min="1" max="1" width="13" customWidth="1"/>
    <col min="3" max="3" width="13.54296875" customWidth="1"/>
    <col min="4" max="4" width="12.81640625" customWidth="1"/>
    <col min="5" max="6" width="9.54296875" customWidth="1"/>
    <col min="7" max="7" width="10.1796875" customWidth="1"/>
    <col min="8" max="8" width="10" customWidth="1"/>
  </cols>
  <sheetData>
    <row r="1" spans="1:8" ht="15" customHeight="1">
      <c r="A1" s="358" t="str">
        <f>"Staff Counting - "&amp;Instruções!C6</f>
        <v xml:space="preserve">Staff Counting - </v>
      </c>
      <c r="B1" s="359"/>
      <c r="C1" s="359"/>
      <c r="D1" s="359"/>
      <c r="E1" s="359"/>
      <c r="F1" s="359"/>
      <c r="G1" s="359"/>
      <c r="H1" s="360"/>
    </row>
    <row r="2" spans="1:8" ht="15.75" customHeight="1">
      <c r="A2" s="32"/>
      <c r="B2" s="33"/>
      <c r="C2" s="357" t="s">
        <v>104</v>
      </c>
      <c r="D2" s="357"/>
      <c r="E2" s="357" t="s">
        <v>105</v>
      </c>
      <c r="F2" s="357"/>
      <c r="G2" s="357" t="s">
        <v>106</v>
      </c>
      <c r="H2" s="357"/>
    </row>
    <row r="3" spans="1:8" ht="29">
      <c r="A3" s="34" t="s">
        <v>102</v>
      </c>
      <c r="B3" s="35" t="s">
        <v>73</v>
      </c>
      <c r="C3" s="35" t="s">
        <v>88</v>
      </c>
      <c r="D3" s="35" t="s">
        <v>81</v>
      </c>
      <c r="E3" s="35" t="s">
        <v>88</v>
      </c>
      <c r="F3" s="35" t="s">
        <v>81</v>
      </c>
      <c r="G3" s="35" t="s">
        <v>107</v>
      </c>
      <c r="H3" s="35" t="s">
        <v>81</v>
      </c>
    </row>
    <row r="4" spans="1:8">
      <c r="A4" s="36">
        <f>Rundown!B4</f>
        <v>0</v>
      </c>
      <c r="B4" s="37" t="str">
        <f>Rundown!E4</f>
        <v>W1</v>
      </c>
      <c r="C4" s="21"/>
      <c r="D4" s="21"/>
      <c r="E4" s="21"/>
      <c r="F4" s="21"/>
      <c r="G4" s="21"/>
      <c r="H4" s="21"/>
    </row>
    <row r="5" spans="1:8">
      <c r="A5" s="36" t="str">
        <f>Rundown!B5</f>
        <v/>
      </c>
      <c r="B5" s="37" t="str">
        <f>Rundown!E5</f>
        <v/>
      </c>
      <c r="C5" s="21"/>
      <c r="D5" s="21"/>
      <c r="E5" s="21"/>
      <c r="F5" s="21"/>
      <c r="G5" s="21"/>
      <c r="H5" s="21"/>
    </row>
    <row r="6" spans="1:8">
      <c r="A6" s="36" t="str">
        <f>Rundown!B6</f>
        <v/>
      </c>
      <c r="B6" s="37" t="str">
        <f>Rundown!E6</f>
        <v/>
      </c>
      <c r="C6" s="21"/>
      <c r="D6" s="21"/>
      <c r="E6" s="21"/>
      <c r="F6" s="21"/>
      <c r="G6" s="21"/>
      <c r="H6" s="21"/>
    </row>
    <row r="7" spans="1:8">
      <c r="A7" s="36" t="str">
        <f>Rundown!B7</f>
        <v/>
      </c>
      <c r="B7" s="37" t="str">
        <f>Rundown!E7</f>
        <v/>
      </c>
      <c r="C7" s="21"/>
      <c r="D7" s="21"/>
      <c r="E7" s="21"/>
      <c r="F7" s="21"/>
      <c r="G7" s="21"/>
      <c r="H7" s="21"/>
    </row>
    <row r="8" spans="1:8">
      <c r="A8" s="36" t="str">
        <f>Rundown!B8</f>
        <v/>
      </c>
      <c r="B8" s="37" t="str">
        <f>Rundown!E8</f>
        <v/>
      </c>
      <c r="C8" s="21"/>
      <c r="D8" s="21"/>
      <c r="E8" s="21"/>
      <c r="F8" s="21"/>
      <c r="G8" s="21"/>
      <c r="H8" s="21"/>
    </row>
    <row r="9" spans="1:8">
      <c r="A9" s="36" t="str">
        <f>Rundown!B9</f>
        <v/>
      </c>
      <c r="B9" s="37" t="str">
        <f>Rundown!E9</f>
        <v/>
      </c>
      <c r="C9" s="21"/>
      <c r="D9" s="21"/>
      <c r="E9" s="21"/>
      <c r="F9" s="21"/>
      <c r="G9" s="21"/>
      <c r="H9" s="21"/>
    </row>
    <row r="10" spans="1:8">
      <c r="A10" s="36" t="str">
        <f>Rundown!B10</f>
        <v/>
      </c>
      <c r="B10" s="37" t="str">
        <f>Rundown!E10</f>
        <v/>
      </c>
      <c r="C10" s="21"/>
      <c r="D10" s="21"/>
      <c r="E10" s="21"/>
      <c r="F10" s="21"/>
      <c r="G10" s="21"/>
      <c r="H10" s="21"/>
    </row>
    <row r="11" spans="1:8">
      <c r="A11" s="36" t="str">
        <f>Rundown!B11</f>
        <v/>
      </c>
      <c r="B11" s="37" t="str">
        <f>Rundown!E11</f>
        <v/>
      </c>
      <c r="C11" s="21"/>
      <c r="D11" s="21"/>
      <c r="E11" s="21"/>
      <c r="F11" s="21"/>
      <c r="G11" s="21"/>
      <c r="H11" s="21"/>
    </row>
    <row r="12" spans="1:8">
      <c r="A12" s="36" t="str">
        <f>Rundown!B12</f>
        <v/>
      </c>
      <c r="B12" s="37" t="str">
        <f>Rundown!E12</f>
        <v/>
      </c>
      <c r="C12" s="21"/>
      <c r="D12" s="21"/>
      <c r="E12" s="21"/>
      <c r="F12" s="21"/>
      <c r="G12" s="21"/>
      <c r="H12" s="21"/>
    </row>
    <row r="13" spans="1:8">
      <c r="A13" s="36" t="str">
        <f>Rundown!B13</f>
        <v/>
      </c>
      <c r="B13" s="37" t="str">
        <f>Rundown!E13</f>
        <v/>
      </c>
      <c r="C13" s="21"/>
      <c r="D13" s="21"/>
      <c r="E13" s="21"/>
      <c r="F13" s="21"/>
      <c r="G13" s="21"/>
      <c r="H13" s="21"/>
    </row>
    <row r="14" spans="1:8">
      <c r="A14" s="36" t="str">
        <f>Rundown!B14</f>
        <v/>
      </c>
      <c r="B14" s="37" t="str">
        <f>Rundown!E14</f>
        <v/>
      </c>
      <c r="C14" s="21"/>
      <c r="D14" s="21"/>
      <c r="E14" s="21"/>
      <c r="F14" s="21"/>
      <c r="G14" s="21"/>
      <c r="H14" s="21"/>
    </row>
    <row r="15" spans="1:8">
      <c r="A15" s="36" t="str">
        <f>Rundown!B15</f>
        <v/>
      </c>
      <c r="B15" s="37" t="str">
        <f>Rundown!E15</f>
        <v/>
      </c>
      <c r="C15" s="21"/>
      <c r="D15" s="21"/>
      <c r="E15" s="21"/>
      <c r="F15" s="21"/>
      <c r="G15" s="21"/>
      <c r="H15" s="21"/>
    </row>
    <row r="16" spans="1:8">
      <c r="A16" s="36" t="str">
        <f>Rundown!B16</f>
        <v/>
      </c>
      <c r="B16" s="37" t="str">
        <f>Rundown!E16</f>
        <v/>
      </c>
      <c r="C16" s="21"/>
      <c r="D16" s="21"/>
      <c r="E16" s="21"/>
      <c r="F16" s="21"/>
      <c r="G16" s="21"/>
      <c r="H16" s="21"/>
    </row>
    <row r="17" spans="1:8">
      <c r="A17" s="36" t="str">
        <f>Rundown!B17</f>
        <v/>
      </c>
      <c r="B17" s="37" t="str">
        <f>Rundown!E17</f>
        <v/>
      </c>
      <c r="C17" s="21"/>
      <c r="D17" s="21"/>
      <c r="E17" s="21"/>
      <c r="F17" s="21"/>
      <c r="G17" s="21"/>
      <c r="H17" s="21"/>
    </row>
    <row r="18" spans="1:8">
      <c r="A18" s="36" t="str">
        <f>Rundown!B18</f>
        <v/>
      </c>
      <c r="B18" s="37" t="str">
        <f>Rundown!E18</f>
        <v/>
      </c>
      <c r="C18" s="21"/>
      <c r="D18" s="21"/>
      <c r="E18" s="21"/>
      <c r="F18" s="21"/>
      <c r="G18" s="21"/>
      <c r="H18" s="21"/>
    </row>
    <row r="19" spans="1:8">
      <c r="A19" s="36" t="str">
        <f>Rundown!B19</f>
        <v/>
      </c>
      <c r="B19" s="37" t="str">
        <f>Rundown!E19</f>
        <v/>
      </c>
      <c r="C19" s="21"/>
      <c r="D19" s="21"/>
      <c r="E19" s="21"/>
      <c r="F19" s="21"/>
      <c r="G19" s="21"/>
      <c r="H19" s="21"/>
    </row>
    <row r="20" spans="1:8">
      <c r="A20" s="36" t="str">
        <f>Rundown!B20</f>
        <v/>
      </c>
      <c r="B20" s="37" t="str">
        <f>Rundown!E20</f>
        <v/>
      </c>
      <c r="C20" s="21"/>
      <c r="D20" s="21"/>
      <c r="E20" s="21"/>
      <c r="F20" s="21"/>
      <c r="G20" s="21"/>
      <c r="H20" s="21"/>
    </row>
    <row r="21" spans="1:8">
      <c r="A21" s="36" t="str">
        <f>Rundown!B21</f>
        <v/>
      </c>
      <c r="B21" s="37" t="str">
        <f>Rundown!E21</f>
        <v/>
      </c>
      <c r="C21" s="21"/>
      <c r="D21" s="21"/>
      <c r="E21" s="21"/>
      <c r="F21" s="21"/>
      <c r="G21" s="21"/>
      <c r="H21" s="21"/>
    </row>
    <row r="22" spans="1:8">
      <c r="A22" s="36" t="str">
        <f>Rundown!B22</f>
        <v/>
      </c>
      <c r="B22" s="37" t="str">
        <f>Rundown!E22</f>
        <v/>
      </c>
      <c r="C22" s="21"/>
      <c r="D22" s="21"/>
      <c r="E22" s="21"/>
      <c r="F22" s="21"/>
      <c r="G22" s="21"/>
      <c r="H22" s="21"/>
    </row>
    <row r="23" spans="1:8">
      <c r="A23" s="36" t="str">
        <f>Rundown!B23</f>
        <v/>
      </c>
      <c r="B23" s="37" t="str">
        <f>Rundown!E23</f>
        <v/>
      </c>
      <c r="C23" s="21"/>
      <c r="D23" s="21"/>
      <c r="E23" s="21"/>
      <c r="F23" s="21"/>
      <c r="G23" s="21"/>
      <c r="H23" s="21"/>
    </row>
    <row r="24" spans="1:8">
      <c r="A24" s="36" t="str">
        <f>Rundown!B24</f>
        <v/>
      </c>
      <c r="B24" s="37" t="str">
        <f>Rundown!E24</f>
        <v/>
      </c>
      <c r="C24" s="21"/>
      <c r="D24" s="21"/>
      <c r="E24" s="21"/>
      <c r="F24" s="21"/>
      <c r="G24" s="21"/>
      <c r="H24" s="21"/>
    </row>
    <row r="25" spans="1:8">
      <c r="A25" s="36" t="str">
        <f>Rundown!B25</f>
        <v/>
      </c>
      <c r="B25" s="37" t="str">
        <f>Rundown!E25</f>
        <v/>
      </c>
      <c r="C25" s="21"/>
      <c r="D25" s="21"/>
      <c r="E25" s="21"/>
      <c r="F25" s="21"/>
      <c r="G25" s="21"/>
      <c r="H25" s="21"/>
    </row>
    <row r="26" spans="1:8">
      <c r="A26" s="36" t="str">
        <f>Rundown!B26</f>
        <v/>
      </c>
      <c r="B26" s="37" t="str">
        <f>Rundown!E26</f>
        <v/>
      </c>
      <c r="C26" s="21"/>
      <c r="D26" s="21"/>
      <c r="E26" s="21"/>
      <c r="F26" s="21"/>
      <c r="G26" s="21"/>
      <c r="H26" s="21"/>
    </row>
    <row r="27" spans="1:8">
      <c r="A27" s="36" t="str">
        <f>Rundown!B27</f>
        <v/>
      </c>
      <c r="B27" s="37" t="str">
        <f>Rundown!E27</f>
        <v/>
      </c>
      <c r="C27" s="21"/>
      <c r="D27" s="21"/>
      <c r="E27" s="21"/>
      <c r="F27" s="21"/>
      <c r="G27" s="21"/>
      <c r="H27" s="21"/>
    </row>
    <row r="28" spans="1:8">
      <c r="A28" s="36" t="str">
        <f>Rundown!B28</f>
        <v/>
      </c>
      <c r="B28" s="37" t="str">
        <f>Rundown!E28</f>
        <v/>
      </c>
      <c r="C28" s="21"/>
      <c r="D28" s="21"/>
      <c r="E28" s="21"/>
      <c r="F28" s="21"/>
      <c r="G28" s="21"/>
      <c r="H28" s="21"/>
    </row>
    <row r="29" spans="1:8">
      <c r="A29" s="36" t="str">
        <f>Rundown!B29</f>
        <v/>
      </c>
      <c r="B29" s="37" t="str">
        <f>Rundown!E29</f>
        <v/>
      </c>
      <c r="C29" s="21"/>
      <c r="D29" s="21"/>
      <c r="E29" s="21"/>
      <c r="F29" s="21"/>
      <c r="G29" s="21"/>
      <c r="H29" s="21"/>
    </row>
    <row r="30" spans="1:8">
      <c r="A30" s="36" t="str">
        <f>Rundown!B30</f>
        <v/>
      </c>
      <c r="B30" s="37" t="str">
        <f>Rundown!E30</f>
        <v/>
      </c>
      <c r="C30" s="21"/>
      <c r="D30" s="21"/>
      <c r="E30" s="21"/>
      <c r="F30" s="21"/>
      <c r="G30" s="21"/>
      <c r="H30" s="21"/>
    </row>
    <row r="31" spans="1:8">
      <c r="A31" s="36" t="str">
        <f>Rundown!B31</f>
        <v/>
      </c>
      <c r="B31" s="37" t="str">
        <f>Rundown!E31</f>
        <v/>
      </c>
      <c r="C31" s="21"/>
      <c r="D31" s="21"/>
      <c r="E31" s="21"/>
      <c r="F31" s="21"/>
      <c r="G31" s="21"/>
      <c r="H31" s="21"/>
    </row>
    <row r="32" spans="1:8">
      <c r="A32" s="36" t="str">
        <f>Rundown!B32</f>
        <v/>
      </c>
      <c r="B32" s="37" t="str">
        <f>Rundown!E32</f>
        <v/>
      </c>
      <c r="C32" s="21"/>
      <c r="D32" s="21"/>
      <c r="E32" s="21"/>
      <c r="F32" s="21"/>
      <c r="G32" s="21"/>
      <c r="H32" s="21"/>
    </row>
    <row r="33" spans="1:8">
      <c r="A33" s="36" t="str">
        <f>Rundown!B33</f>
        <v/>
      </c>
      <c r="B33" s="37" t="str">
        <f>Rundown!E33</f>
        <v/>
      </c>
      <c r="C33" s="21"/>
      <c r="D33" s="21"/>
      <c r="E33" s="21"/>
      <c r="F33" s="21"/>
      <c r="G33" s="21"/>
      <c r="H33" s="21"/>
    </row>
    <row r="34" spans="1:8">
      <c r="A34" s="36" t="str">
        <f>Rundown!B34</f>
        <v/>
      </c>
      <c r="B34" s="37" t="str">
        <f>Rundown!E34</f>
        <v/>
      </c>
      <c r="C34" s="21"/>
      <c r="D34" s="21"/>
      <c r="E34" s="21"/>
      <c r="F34" s="21"/>
      <c r="G34" s="21"/>
      <c r="H34" s="21"/>
    </row>
    <row r="35" spans="1:8">
      <c r="A35" s="36" t="str">
        <f>Rundown!B35</f>
        <v/>
      </c>
      <c r="B35" s="37" t="str">
        <f>Rundown!E35</f>
        <v/>
      </c>
      <c r="C35" s="21"/>
      <c r="D35" s="21"/>
      <c r="E35" s="21"/>
      <c r="F35" s="21"/>
      <c r="G35" s="21"/>
      <c r="H35" s="21"/>
    </row>
    <row r="36" spans="1:8">
      <c r="A36" s="36" t="str">
        <f>Rundown!B36</f>
        <v/>
      </c>
      <c r="B36" s="37" t="str">
        <f>Rundown!E36</f>
        <v/>
      </c>
      <c r="C36" s="21"/>
      <c r="D36" s="21"/>
      <c r="E36" s="21"/>
      <c r="F36" s="21"/>
      <c r="G36" s="21"/>
      <c r="H36" s="21"/>
    </row>
    <row r="37" spans="1:8">
      <c r="A37" s="36" t="str">
        <f>Rundown!B37</f>
        <v/>
      </c>
      <c r="B37" s="37" t="str">
        <f>Rundown!E37</f>
        <v/>
      </c>
      <c r="C37" s="21"/>
      <c r="D37" s="21"/>
      <c r="E37" s="21"/>
      <c r="F37" s="21"/>
      <c r="G37" s="21"/>
      <c r="H37" s="21"/>
    </row>
    <row r="38" spans="1:8">
      <c r="A38" s="36" t="str">
        <f>Rundown!B38</f>
        <v/>
      </c>
      <c r="B38" s="37" t="str">
        <f>Rundown!E38</f>
        <v/>
      </c>
      <c r="C38" s="21"/>
      <c r="D38" s="21"/>
      <c r="E38" s="21"/>
      <c r="F38" s="21"/>
      <c r="G38" s="21"/>
      <c r="H38" s="21"/>
    </row>
    <row r="39" spans="1:8">
      <c r="A39" s="36" t="str">
        <f>Rundown!B39</f>
        <v/>
      </c>
      <c r="B39" s="37" t="str">
        <f>Rundown!E39</f>
        <v/>
      </c>
      <c r="C39" s="21"/>
      <c r="D39" s="21"/>
      <c r="E39" s="21"/>
      <c r="F39" s="21"/>
      <c r="G39" s="21"/>
      <c r="H39" s="21"/>
    </row>
    <row r="40" spans="1:8">
      <c r="A40" s="36" t="str">
        <f>Rundown!B40</f>
        <v/>
      </c>
      <c r="B40" s="37" t="str">
        <f>Rundown!E40</f>
        <v/>
      </c>
      <c r="C40" s="21"/>
      <c r="D40" s="21"/>
      <c r="E40" s="21"/>
      <c r="F40" s="21"/>
      <c r="G40" s="21"/>
      <c r="H40" s="21"/>
    </row>
    <row r="41" spans="1:8">
      <c r="A41" s="36" t="str">
        <f>Rundown!B41</f>
        <v/>
      </c>
      <c r="B41" s="37" t="str">
        <f>Rundown!E41</f>
        <v/>
      </c>
      <c r="C41" s="21"/>
      <c r="D41" s="21"/>
      <c r="E41" s="21"/>
      <c r="F41" s="21"/>
      <c r="G41" s="21"/>
      <c r="H41" s="21"/>
    </row>
    <row r="42" spans="1:8">
      <c r="A42" s="36" t="str">
        <f>Rundown!B42</f>
        <v/>
      </c>
      <c r="B42" s="37" t="str">
        <f>Rundown!E42</f>
        <v/>
      </c>
      <c r="C42" s="21"/>
      <c r="D42" s="21"/>
      <c r="E42" s="21"/>
      <c r="F42" s="21"/>
      <c r="G42" s="21"/>
      <c r="H42" s="21"/>
    </row>
    <row r="43" spans="1:8">
      <c r="A43" s="36" t="str">
        <f>Rundown!B43</f>
        <v/>
      </c>
      <c r="B43" s="37" t="str">
        <f>Rundown!E43</f>
        <v/>
      </c>
      <c r="C43" s="21"/>
      <c r="D43" s="21"/>
      <c r="E43" s="21"/>
      <c r="F43" s="21"/>
      <c r="G43" s="21"/>
      <c r="H43" s="21"/>
    </row>
    <row r="44" spans="1:8">
      <c r="A44" s="36" t="str">
        <f>Rundown!B44</f>
        <v/>
      </c>
      <c r="B44" s="37" t="str">
        <f>Rundown!E44</f>
        <v/>
      </c>
      <c r="C44" s="21"/>
      <c r="D44" s="21"/>
      <c r="E44" s="21"/>
      <c r="F44" s="21"/>
      <c r="G44" s="21"/>
      <c r="H44" s="21"/>
    </row>
    <row r="45" spans="1:8">
      <c r="A45" s="36" t="str">
        <f>Rundown!B45</f>
        <v/>
      </c>
      <c r="B45" s="37" t="str">
        <f>Rundown!E45</f>
        <v/>
      </c>
      <c r="C45" s="21"/>
      <c r="D45" s="21"/>
      <c r="E45" s="21"/>
      <c r="F45" s="21"/>
      <c r="G45" s="21"/>
      <c r="H45" s="21"/>
    </row>
    <row r="46" spans="1:8">
      <c r="A46" s="36" t="str">
        <f>Rundown!B46</f>
        <v/>
      </c>
      <c r="B46" s="37" t="str">
        <f>Rundown!E46</f>
        <v/>
      </c>
      <c r="C46" s="21"/>
      <c r="D46" s="21"/>
      <c r="E46" s="21"/>
      <c r="F46" s="21"/>
      <c r="G46" s="21"/>
      <c r="H46" s="21"/>
    </row>
    <row r="47" spans="1:8">
      <c r="A47" s="36" t="str">
        <f>Rundown!B47</f>
        <v/>
      </c>
      <c r="B47" s="37" t="str">
        <f>Rundown!E47</f>
        <v/>
      </c>
      <c r="C47" s="21"/>
      <c r="D47" s="21"/>
      <c r="E47" s="21"/>
      <c r="F47" s="21"/>
      <c r="G47" s="21"/>
      <c r="H47" s="21"/>
    </row>
    <row r="48" spans="1:8">
      <c r="A48" s="36" t="str">
        <f>Rundown!B48</f>
        <v/>
      </c>
      <c r="B48" s="37" t="str">
        <f>Rundown!E48</f>
        <v/>
      </c>
      <c r="C48" s="21"/>
      <c r="D48" s="21"/>
      <c r="E48" s="21"/>
      <c r="F48" s="21"/>
      <c r="G48" s="21"/>
      <c r="H48" s="21"/>
    </row>
    <row r="49" spans="1:8">
      <c r="A49" s="36" t="str">
        <f>Rundown!B49</f>
        <v/>
      </c>
      <c r="B49" s="37" t="str">
        <f>Rundown!E49</f>
        <v/>
      </c>
      <c r="C49" s="21"/>
      <c r="D49" s="21"/>
      <c r="E49" s="21"/>
      <c r="F49" s="21"/>
      <c r="G49" s="21"/>
      <c r="H49" s="21"/>
    </row>
    <row r="50" spans="1:8">
      <c r="A50" s="36" t="str">
        <f>Rundown!B50</f>
        <v/>
      </c>
      <c r="B50" s="37" t="str">
        <f>Rundown!E50</f>
        <v/>
      </c>
      <c r="C50" s="21"/>
      <c r="D50" s="21"/>
      <c r="E50" s="21"/>
      <c r="F50" s="21"/>
      <c r="G50" s="21"/>
      <c r="H50" s="21"/>
    </row>
    <row r="51" spans="1:8">
      <c r="A51" s="36" t="str">
        <f>Rundown!B51</f>
        <v/>
      </c>
      <c r="B51" s="37" t="str">
        <f>Rundown!E51</f>
        <v/>
      </c>
      <c r="C51" s="21"/>
      <c r="D51" s="21"/>
      <c r="E51" s="21"/>
      <c r="F51" s="21"/>
      <c r="G51" s="21"/>
      <c r="H51" s="21"/>
    </row>
    <row r="52" spans="1:8">
      <c r="A52" s="36" t="str">
        <f>Rundown!B52</f>
        <v/>
      </c>
      <c r="B52" s="37" t="str">
        <f>Rundown!E52</f>
        <v/>
      </c>
      <c r="C52" s="21"/>
      <c r="D52" s="21"/>
      <c r="E52" s="21"/>
      <c r="F52" s="21"/>
      <c r="G52" s="21"/>
      <c r="H52" s="21"/>
    </row>
    <row r="53" spans="1:8">
      <c r="A53" s="36" t="str">
        <f>Rundown!B53</f>
        <v/>
      </c>
      <c r="B53" s="37" t="str">
        <f>Rundown!E53</f>
        <v/>
      </c>
      <c r="C53" s="21"/>
      <c r="D53" s="21"/>
      <c r="E53" s="21"/>
      <c r="F53" s="21"/>
      <c r="G53" s="21"/>
      <c r="H53" s="21"/>
    </row>
    <row r="54" spans="1:8">
      <c r="A54" s="36" t="str">
        <f>Rundown!B54</f>
        <v/>
      </c>
      <c r="B54" s="37" t="str">
        <f>Rundown!E54</f>
        <v/>
      </c>
      <c r="C54" s="21"/>
      <c r="D54" s="21"/>
      <c r="E54" s="21"/>
      <c r="F54" s="21"/>
      <c r="G54" s="21"/>
      <c r="H54" s="21"/>
    </row>
    <row r="55" spans="1:8">
      <c r="A55" s="36" t="str">
        <f>Rundown!B55</f>
        <v/>
      </c>
      <c r="B55" s="37" t="str">
        <f>Rundown!E55</f>
        <v/>
      </c>
      <c r="C55" s="21"/>
      <c r="D55" s="21"/>
      <c r="E55" s="21"/>
      <c r="F55" s="21"/>
      <c r="G55" s="21"/>
      <c r="H55" s="21"/>
    </row>
    <row r="56" spans="1:8">
      <c r="A56" s="36" t="str">
        <f>Rundown!B56</f>
        <v/>
      </c>
      <c r="B56" s="37" t="str">
        <f>Rundown!E56</f>
        <v/>
      </c>
      <c r="C56" s="21"/>
      <c r="D56" s="21"/>
      <c r="E56" s="21"/>
      <c r="F56" s="21"/>
      <c r="G56" s="21"/>
      <c r="H56" s="21"/>
    </row>
    <row r="57" spans="1:8">
      <c r="A57" s="36" t="str">
        <f>Rundown!B57</f>
        <v/>
      </c>
      <c r="B57" s="37" t="str">
        <f>Rundown!E57</f>
        <v/>
      </c>
      <c r="C57" s="21"/>
      <c r="D57" s="21"/>
      <c r="E57" s="21"/>
      <c r="F57" s="21"/>
      <c r="G57" s="21"/>
      <c r="H57" s="21"/>
    </row>
    <row r="58" spans="1:8">
      <c r="A58" s="36" t="str">
        <f>Rundown!B58</f>
        <v/>
      </c>
      <c r="B58" s="37" t="str">
        <f>Rundown!E58</f>
        <v/>
      </c>
      <c r="C58" s="21"/>
      <c r="D58" s="21"/>
      <c r="E58" s="21"/>
      <c r="F58" s="21"/>
      <c r="G58" s="21"/>
      <c r="H58" s="21"/>
    </row>
    <row r="59" spans="1:8">
      <c r="A59" s="36" t="str">
        <f>Rundown!B59</f>
        <v/>
      </c>
      <c r="B59" s="37" t="str">
        <f>Rundown!E59</f>
        <v/>
      </c>
      <c r="C59" s="21"/>
      <c r="D59" s="21"/>
      <c r="E59" s="21"/>
      <c r="F59" s="21"/>
      <c r="G59" s="21"/>
      <c r="H59" s="21"/>
    </row>
    <row r="60" spans="1:8">
      <c r="A60" s="36" t="str">
        <f>Rundown!B60</f>
        <v/>
      </c>
      <c r="B60" s="37" t="str">
        <f>Rundown!E60</f>
        <v/>
      </c>
      <c r="C60" s="21"/>
      <c r="D60" s="21"/>
      <c r="E60" s="21"/>
      <c r="F60" s="21"/>
      <c r="G60" s="21"/>
      <c r="H60" s="21"/>
    </row>
    <row r="61" spans="1:8">
      <c r="A61" s="36" t="str">
        <f>Rundown!B61</f>
        <v/>
      </c>
      <c r="B61" s="37" t="str">
        <f>Rundown!E61</f>
        <v/>
      </c>
      <c r="C61" s="21"/>
      <c r="D61" s="21"/>
      <c r="E61" s="21"/>
      <c r="F61" s="21"/>
      <c r="G61" s="21"/>
      <c r="H61" s="21"/>
    </row>
    <row r="62" spans="1:8">
      <c r="A62" s="36" t="str">
        <f>Rundown!B62</f>
        <v/>
      </c>
      <c r="B62" s="37" t="str">
        <f>Rundown!E62</f>
        <v/>
      </c>
      <c r="C62" s="21"/>
      <c r="D62" s="21"/>
      <c r="E62" s="21"/>
      <c r="F62" s="21"/>
      <c r="G62" s="21"/>
      <c r="H62" s="21"/>
    </row>
    <row r="63" spans="1:8">
      <c r="A63" s="36" t="str">
        <f>Rundown!B63</f>
        <v/>
      </c>
      <c r="B63" s="37" t="str">
        <f>Rundown!E63</f>
        <v/>
      </c>
      <c r="C63" s="21"/>
      <c r="D63" s="21"/>
      <c r="E63" s="21"/>
      <c r="F63" s="21"/>
      <c r="G63" s="21"/>
      <c r="H63" s="21"/>
    </row>
    <row r="64" spans="1:8">
      <c r="A64" s="36" t="str">
        <f>Rundown!B64</f>
        <v/>
      </c>
      <c r="B64" s="37" t="str">
        <f>Rundown!E64</f>
        <v/>
      </c>
      <c r="C64" s="21"/>
      <c r="D64" s="21"/>
      <c r="E64" s="21"/>
      <c r="F64" s="21"/>
      <c r="G64" s="21"/>
      <c r="H64" s="21"/>
    </row>
    <row r="65" spans="1:8">
      <c r="A65" s="36" t="str">
        <f>Rundown!B65</f>
        <v/>
      </c>
      <c r="B65" s="37" t="str">
        <f>Rundown!E65</f>
        <v/>
      </c>
      <c r="C65" s="21"/>
      <c r="D65" s="21"/>
      <c r="E65" s="21"/>
      <c r="F65" s="21"/>
      <c r="G65" s="21"/>
      <c r="H65" s="21"/>
    </row>
    <row r="66" spans="1:8">
      <c r="A66" s="36" t="str">
        <f>Rundown!B66</f>
        <v/>
      </c>
      <c r="B66" s="37" t="str">
        <f>Rundown!E66</f>
        <v/>
      </c>
      <c r="C66" s="21"/>
      <c r="D66" s="21"/>
      <c r="E66" s="21"/>
      <c r="F66" s="21"/>
      <c r="G66" s="21"/>
      <c r="H66" s="21"/>
    </row>
    <row r="67" spans="1:8">
      <c r="A67" s="36" t="str">
        <f>Rundown!B67</f>
        <v/>
      </c>
      <c r="B67" s="37" t="str">
        <f>Rundown!E67</f>
        <v/>
      </c>
      <c r="C67" s="21"/>
      <c r="D67" s="21"/>
      <c r="E67" s="21"/>
      <c r="F67" s="21"/>
      <c r="G67" s="21"/>
      <c r="H67" s="21"/>
    </row>
    <row r="68" spans="1:8">
      <c r="A68" s="36" t="str">
        <f>Rundown!B68</f>
        <v/>
      </c>
      <c r="B68" s="37" t="str">
        <f>Rundown!E68</f>
        <v/>
      </c>
      <c r="C68" s="21"/>
      <c r="D68" s="21"/>
      <c r="E68" s="21"/>
      <c r="F68" s="21"/>
      <c r="G68" s="21"/>
      <c r="H68" s="21"/>
    </row>
    <row r="69" spans="1:8">
      <c r="A69" s="36" t="str">
        <f>Rundown!B69</f>
        <v/>
      </c>
      <c r="B69" s="37" t="str">
        <f>Rundown!E69</f>
        <v/>
      </c>
      <c r="C69" s="21"/>
      <c r="D69" s="21"/>
      <c r="E69" s="21"/>
      <c r="F69" s="21"/>
      <c r="G69" s="21"/>
      <c r="H69" s="21"/>
    </row>
    <row r="70" spans="1:8">
      <c r="A70" s="36" t="str">
        <f>Rundown!B70</f>
        <v/>
      </c>
      <c r="B70" s="37" t="str">
        <f>Rundown!E70</f>
        <v/>
      </c>
      <c r="C70" s="21"/>
      <c r="D70" s="21"/>
      <c r="E70" s="21"/>
      <c r="F70" s="21"/>
      <c r="G70" s="21"/>
      <c r="H70" s="21"/>
    </row>
    <row r="71" spans="1:8">
      <c r="A71" s="36" t="str">
        <f>Rundown!B71</f>
        <v/>
      </c>
      <c r="B71" s="37" t="str">
        <f>Rundown!E71</f>
        <v/>
      </c>
      <c r="C71" s="21"/>
      <c r="D71" s="21"/>
      <c r="E71" s="21"/>
      <c r="F71" s="21"/>
      <c r="G71" s="21"/>
      <c r="H71" s="21"/>
    </row>
    <row r="72" spans="1:8">
      <c r="A72" s="36" t="str">
        <f>Rundown!B72</f>
        <v/>
      </c>
      <c r="B72" s="37" t="str">
        <f>Rundown!E72</f>
        <v/>
      </c>
      <c r="C72" s="21"/>
      <c r="D72" s="21"/>
      <c r="E72" s="21"/>
      <c r="F72" s="21"/>
      <c r="G72" s="21"/>
      <c r="H72" s="21"/>
    </row>
    <row r="73" spans="1:8">
      <c r="A73" s="36" t="str">
        <f>Rundown!B73</f>
        <v/>
      </c>
      <c r="B73" s="37" t="str">
        <f>Rundown!E73</f>
        <v/>
      </c>
      <c r="C73" s="21"/>
      <c r="D73" s="21"/>
      <c r="E73" s="21"/>
      <c r="F73" s="21"/>
      <c r="G73" s="21"/>
      <c r="H73" s="21"/>
    </row>
    <row r="74" spans="1:8">
      <c r="A74" s="36" t="str">
        <f>Rundown!B74</f>
        <v/>
      </c>
      <c r="B74" s="37" t="str">
        <f>Rundown!E74</f>
        <v/>
      </c>
      <c r="C74" s="21"/>
      <c r="D74" s="21"/>
      <c r="E74" s="21"/>
      <c r="F74" s="21"/>
      <c r="G74" s="21"/>
      <c r="H74" s="21"/>
    </row>
    <row r="75" spans="1:8">
      <c r="A75" s="36" t="str">
        <f>Rundown!B75</f>
        <v/>
      </c>
      <c r="B75" s="37" t="str">
        <f>Rundown!E75</f>
        <v/>
      </c>
      <c r="C75" s="21"/>
      <c r="D75" s="21"/>
      <c r="E75" s="21"/>
      <c r="F75" s="21"/>
      <c r="G75" s="21"/>
      <c r="H75" s="21"/>
    </row>
    <row r="76" spans="1:8">
      <c r="A76" s="36" t="str">
        <f>Rundown!B76</f>
        <v/>
      </c>
      <c r="B76" s="37" t="str">
        <f>Rundown!E76</f>
        <v/>
      </c>
      <c r="C76" s="21"/>
      <c r="D76" s="21"/>
      <c r="E76" s="21"/>
      <c r="F76" s="21"/>
      <c r="G76" s="21"/>
      <c r="H76" s="21"/>
    </row>
    <row r="77" spans="1:8">
      <c r="A77" s="36" t="str">
        <f>Rundown!B77</f>
        <v/>
      </c>
      <c r="B77" s="37" t="str">
        <f>Rundown!E77</f>
        <v/>
      </c>
      <c r="C77" s="21"/>
      <c r="D77" s="21"/>
      <c r="E77" s="21"/>
      <c r="F77" s="21"/>
      <c r="G77" s="21"/>
      <c r="H77" s="21"/>
    </row>
    <row r="78" spans="1:8">
      <c r="A78" s="36" t="str">
        <f>Rundown!B78</f>
        <v/>
      </c>
      <c r="B78" s="37" t="str">
        <f>Rundown!E78</f>
        <v/>
      </c>
      <c r="C78" s="21"/>
      <c r="D78" s="21"/>
      <c r="E78" s="21"/>
      <c r="F78" s="21"/>
      <c r="G78" s="21"/>
      <c r="H78" s="21"/>
    </row>
    <row r="79" spans="1:8">
      <c r="A79" s="36" t="str">
        <f>Rundown!B79</f>
        <v/>
      </c>
      <c r="B79" s="37" t="str">
        <f>Rundown!E79</f>
        <v/>
      </c>
      <c r="C79" s="21"/>
      <c r="D79" s="21"/>
      <c r="E79" s="21"/>
      <c r="F79" s="21"/>
      <c r="G79" s="21"/>
      <c r="H79" s="21"/>
    </row>
    <row r="80" spans="1:8">
      <c r="A80" s="36" t="str">
        <f>Rundown!B80</f>
        <v/>
      </c>
      <c r="B80" s="37" t="str">
        <f>Rundown!E80</f>
        <v/>
      </c>
      <c r="C80" s="21"/>
      <c r="D80" s="21"/>
      <c r="E80" s="21"/>
      <c r="F80" s="21"/>
      <c r="G80" s="21"/>
      <c r="H80" s="21"/>
    </row>
    <row r="81" spans="1:8">
      <c r="A81" s="36" t="str">
        <f>Rundown!B81</f>
        <v/>
      </c>
      <c r="B81" s="37" t="str">
        <f>Rundown!E81</f>
        <v/>
      </c>
      <c r="C81" s="21"/>
      <c r="D81" s="21"/>
      <c r="E81" s="21"/>
      <c r="F81" s="21"/>
      <c r="G81" s="21"/>
      <c r="H81" s="21"/>
    </row>
    <row r="82" spans="1:8">
      <c r="A82" s="36" t="str">
        <f>Rundown!B82</f>
        <v/>
      </c>
      <c r="B82" s="37" t="str">
        <f>Rundown!E82</f>
        <v/>
      </c>
      <c r="C82" s="21"/>
      <c r="D82" s="21"/>
      <c r="E82" s="21"/>
      <c r="F82" s="21"/>
      <c r="G82" s="21"/>
      <c r="H82" s="21"/>
    </row>
    <row r="83" spans="1:8">
      <c r="A83" s="36" t="str">
        <f>Rundown!B83</f>
        <v/>
      </c>
      <c r="B83" s="37" t="str">
        <f>Rundown!E83</f>
        <v/>
      </c>
      <c r="C83" s="21"/>
      <c r="D83" s="21"/>
      <c r="E83" s="21"/>
      <c r="F83" s="21"/>
      <c r="G83" s="21"/>
      <c r="H83" s="21"/>
    </row>
    <row r="84" spans="1:8">
      <c r="A84" s="36" t="str">
        <f>Rundown!B84</f>
        <v/>
      </c>
      <c r="B84" s="37" t="str">
        <f>Rundown!E84</f>
        <v/>
      </c>
      <c r="C84" s="21"/>
      <c r="D84" s="21"/>
      <c r="E84" s="21"/>
      <c r="F84" s="21"/>
      <c r="G84" s="21"/>
      <c r="H84" s="21"/>
    </row>
    <row r="85" spans="1:8">
      <c r="A85" s="36" t="str">
        <f>Rundown!B85</f>
        <v/>
      </c>
      <c r="B85" s="37" t="str">
        <f>Rundown!E85</f>
        <v/>
      </c>
      <c r="C85" s="21"/>
      <c r="D85" s="21"/>
      <c r="E85" s="21"/>
      <c r="F85" s="21"/>
      <c r="G85" s="21"/>
      <c r="H85" s="21"/>
    </row>
    <row r="86" spans="1:8">
      <c r="A86" s="36" t="str">
        <f>Rundown!B86</f>
        <v/>
      </c>
      <c r="B86" s="37" t="str">
        <f>Rundown!E86</f>
        <v/>
      </c>
      <c r="C86" s="21"/>
      <c r="D86" s="21"/>
      <c r="E86" s="21"/>
      <c r="F86" s="21"/>
      <c r="G86" s="21"/>
      <c r="H86" s="21"/>
    </row>
    <row r="87" spans="1:8">
      <c r="A87" s="36" t="str">
        <f>Rundown!B87</f>
        <v/>
      </c>
      <c r="B87" s="37" t="str">
        <f>Rundown!E87</f>
        <v/>
      </c>
      <c r="C87" s="21"/>
      <c r="D87" s="21"/>
      <c r="E87" s="21"/>
      <c r="F87" s="21"/>
      <c r="G87" s="21"/>
      <c r="H87" s="21"/>
    </row>
    <row r="88" spans="1:8">
      <c r="A88" s="36" t="str">
        <f>Rundown!B88</f>
        <v/>
      </c>
      <c r="B88" s="37" t="str">
        <f>Rundown!E88</f>
        <v/>
      </c>
      <c r="C88" s="21"/>
      <c r="D88" s="21"/>
      <c r="E88" s="21"/>
      <c r="F88" s="21"/>
      <c r="G88" s="21"/>
      <c r="H88" s="21"/>
    </row>
    <row r="89" spans="1:8">
      <c r="A89" s="36" t="str">
        <f>Rundown!B89</f>
        <v/>
      </c>
      <c r="B89" s="37" t="str">
        <f>Rundown!E89</f>
        <v/>
      </c>
      <c r="C89" s="21"/>
      <c r="D89" s="21"/>
      <c r="E89" s="21"/>
      <c r="F89" s="21"/>
      <c r="G89" s="21"/>
      <c r="H89" s="21"/>
    </row>
    <row r="90" spans="1:8">
      <c r="A90" s="36" t="str">
        <f>Rundown!B90</f>
        <v/>
      </c>
      <c r="B90" s="37" t="str">
        <f>Rundown!E90</f>
        <v/>
      </c>
      <c r="C90" s="21"/>
      <c r="D90" s="21"/>
      <c r="E90" s="21"/>
      <c r="F90" s="21"/>
      <c r="G90" s="21"/>
      <c r="H90" s="21"/>
    </row>
    <row r="91" spans="1:8">
      <c r="A91" s="36" t="str">
        <f>Rundown!B91</f>
        <v/>
      </c>
      <c r="B91" s="37" t="str">
        <f>Rundown!E91</f>
        <v/>
      </c>
      <c r="C91" s="21"/>
      <c r="D91" s="21"/>
      <c r="E91" s="21"/>
      <c r="F91" s="21"/>
      <c r="G91" s="21"/>
      <c r="H91" s="21"/>
    </row>
    <row r="92" spans="1:8">
      <c r="A92" s="36" t="str">
        <f>Rundown!B92</f>
        <v/>
      </c>
      <c r="B92" s="37" t="str">
        <f>Rundown!E92</f>
        <v/>
      </c>
      <c r="C92" s="21"/>
      <c r="D92" s="21"/>
      <c r="E92" s="21"/>
      <c r="F92" s="21"/>
      <c r="G92" s="21"/>
      <c r="H92" s="21"/>
    </row>
    <row r="93" spans="1:8">
      <c r="A93" s="36" t="str">
        <f>Rundown!B93</f>
        <v/>
      </c>
      <c r="B93" s="37" t="str">
        <f>Rundown!E93</f>
        <v/>
      </c>
      <c r="C93" s="21"/>
      <c r="D93" s="21"/>
      <c r="E93" s="21"/>
      <c r="F93" s="21"/>
      <c r="G93" s="21"/>
      <c r="H93" s="21"/>
    </row>
    <row r="94" spans="1:8">
      <c r="A94" s="36" t="str">
        <f>Rundown!B94</f>
        <v/>
      </c>
      <c r="B94" s="37" t="str">
        <f>Rundown!E94</f>
        <v/>
      </c>
      <c r="C94" s="21"/>
      <c r="D94" s="21"/>
      <c r="E94" s="21"/>
      <c r="F94" s="21"/>
      <c r="G94" s="21"/>
      <c r="H94" s="21"/>
    </row>
    <row r="95" spans="1:8">
      <c r="A95" s="36" t="str">
        <f>Rundown!B95</f>
        <v/>
      </c>
      <c r="B95" s="37" t="str">
        <f>Rundown!E95</f>
        <v/>
      </c>
      <c r="C95" s="21"/>
      <c r="D95" s="21"/>
      <c r="E95" s="21"/>
      <c r="F95" s="21"/>
      <c r="G95" s="21"/>
      <c r="H95" s="21"/>
    </row>
    <row r="96" spans="1:8">
      <c r="A96" s="36" t="str">
        <f>Rundown!B96</f>
        <v/>
      </c>
      <c r="B96" s="37" t="str">
        <f>Rundown!E96</f>
        <v/>
      </c>
      <c r="C96" s="21"/>
      <c r="D96" s="21"/>
      <c r="E96" s="21"/>
      <c r="F96" s="21"/>
      <c r="G96" s="21"/>
      <c r="H96" s="21"/>
    </row>
    <row r="97" spans="1:8">
      <c r="A97" s="36" t="str">
        <f>Rundown!B97</f>
        <v/>
      </c>
      <c r="B97" s="37" t="str">
        <f>Rundown!E97</f>
        <v/>
      </c>
      <c r="C97" s="21"/>
      <c r="D97" s="21"/>
      <c r="E97" s="21"/>
      <c r="F97" s="21"/>
      <c r="G97" s="21"/>
      <c r="H97" s="21"/>
    </row>
    <row r="98" spans="1:8">
      <c r="A98" s="36" t="str">
        <f>Rundown!B98</f>
        <v/>
      </c>
      <c r="B98" s="37" t="str">
        <f>Rundown!E98</f>
        <v/>
      </c>
      <c r="C98" s="21"/>
      <c r="D98" s="21"/>
      <c r="E98" s="21"/>
      <c r="F98" s="21"/>
      <c r="G98" s="21"/>
      <c r="H98" s="21"/>
    </row>
    <row r="99" spans="1:8">
      <c r="A99" s="36" t="str">
        <f>Rundown!B99</f>
        <v/>
      </c>
      <c r="B99" s="37" t="str">
        <f>Rundown!E99</f>
        <v/>
      </c>
      <c r="C99" s="21"/>
      <c r="D99" s="21"/>
      <c r="E99" s="21"/>
      <c r="F99" s="21"/>
      <c r="G99" s="21"/>
      <c r="H99" s="21"/>
    </row>
    <row r="100" spans="1:8">
      <c r="A100" s="36" t="str">
        <f>Rundown!B100</f>
        <v/>
      </c>
      <c r="B100" s="37" t="str">
        <f>Rundown!E100</f>
        <v/>
      </c>
      <c r="C100" s="21"/>
      <c r="D100" s="21"/>
      <c r="E100" s="21"/>
      <c r="F100" s="21"/>
      <c r="G100" s="21"/>
      <c r="H100" s="21"/>
    </row>
    <row r="101" spans="1:8">
      <c r="A101" s="36" t="str">
        <f>Rundown!B101</f>
        <v/>
      </c>
      <c r="B101" s="37" t="str">
        <f>Rundown!E101</f>
        <v/>
      </c>
      <c r="C101" s="21"/>
      <c r="D101" s="21"/>
      <c r="E101" s="21"/>
      <c r="F101" s="21"/>
      <c r="G101" s="21"/>
      <c r="H101" s="21"/>
    </row>
    <row r="102" spans="1:8">
      <c r="A102" s="36" t="str">
        <f>Rundown!B102</f>
        <v/>
      </c>
      <c r="B102" s="37" t="str">
        <f>Rundown!E102</f>
        <v/>
      </c>
      <c r="C102" s="21"/>
      <c r="D102" s="21"/>
      <c r="E102" s="21"/>
      <c r="F102" s="21"/>
      <c r="G102" s="21"/>
      <c r="H102" s="21"/>
    </row>
    <row r="103" spans="1:8">
      <c r="A103" s="36" t="str">
        <f>Rundown!B103</f>
        <v/>
      </c>
      <c r="B103" s="37" t="str">
        <f>Rundown!E103</f>
        <v/>
      </c>
      <c r="C103" s="21"/>
      <c r="D103" s="21"/>
      <c r="E103" s="21"/>
      <c r="F103" s="21"/>
      <c r="G103" s="21"/>
      <c r="H103" s="21"/>
    </row>
    <row r="104" spans="1:8">
      <c r="A104" s="36" t="str">
        <f>Rundown!B104</f>
        <v/>
      </c>
      <c r="B104" s="37" t="str">
        <f>Rundown!E104</f>
        <v/>
      </c>
      <c r="C104" s="21"/>
      <c r="D104" s="21"/>
      <c r="E104" s="21"/>
      <c r="F104" s="21"/>
      <c r="G104" s="21"/>
      <c r="H104" s="21"/>
    </row>
    <row r="105" spans="1:8">
      <c r="A105" s="36" t="str">
        <f>Rundown!B105</f>
        <v/>
      </c>
      <c r="B105" s="37" t="str">
        <f>Rundown!E105</f>
        <v/>
      </c>
      <c r="C105" s="21"/>
      <c r="D105" s="21"/>
      <c r="E105" s="21"/>
      <c r="F105" s="21"/>
      <c r="G105" s="21"/>
      <c r="H105" s="21"/>
    </row>
    <row r="106" spans="1:8">
      <c r="A106" s="36" t="str">
        <f>Rundown!B106</f>
        <v/>
      </c>
      <c r="B106" s="37" t="str">
        <f>Rundown!E106</f>
        <v/>
      </c>
      <c r="C106" s="21"/>
      <c r="D106" s="21"/>
      <c r="E106" s="21"/>
      <c r="F106" s="21"/>
      <c r="G106" s="21"/>
      <c r="H106" s="21"/>
    </row>
    <row r="107" spans="1:8">
      <c r="A107" s="36" t="str">
        <f>Rundown!B107</f>
        <v/>
      </c>
      <c r="B107" s="37" t="str">
        <f>Rundown!E107</f>
        <v/>
      </c>
      <c r="C107" s="21"/>
      <c r="D107" s="21"/>
      <c r="E107" s="21"/>
      <c r="F107" s="21"/>
      <c r="G107" s="21"/>
      <c r="H107" s="21"/>
    </row>
    <row r="108" spans="1:8">
      <c r="A108" s="36" t="str">
        <f>Rundown!B108</f>
        <v/>
      </c>
      <c r="B108" s="37" t="str">
        <f>Rundown!E108</f>
        <v/>
      </c>
      <c r="C108" s="21"/>
      <c r="D108" s="21"/>
      <c r="E108" s="21"/>
      <c r="F108" s="21"/>
      <c r="G108" s="21"/>
      <c r="H108" s="21"/>
    </row>
    <row r="109" spans="1:8">
      <c r="A109" s="36" t="str">
        <f>Rundown!B109</f>
        <v/>
      </c>
      <c r="B109" s="37" t="str">
        <f>Rundown!E109</f>
        <v/>
      </c>
      <c r="C109" s="21"/>
      <c r="D109" s="21"/>
      <c r="E109" s="21"/>
      <c r="F109" s="21"/>
      <c r="G109" s="21"/>
      <c r="H109" s="21"/>
    </row>
    <row r="110" spans="1:8">
      <c r="A110" s="36" t="str">
        <f>Rundown!B110</f>
        <v/>
      </c>
      <c r="B110" s="37" t="str">
        <f>Rundown!E110</f>
        <v/>
      </c>
      <c r="C110" s="21"/>
      <c r="D110" s="21"/>
      <c r="E110" s="21"/>
      <c r="F110" s="21"/>
      <c r="G110" s="21"/>
      <c r="H110" s="21"/>
    </row>
    <row r="111" spans="1:8">
      <c r="A111" s="36" t="str">
        <f>Rundown!B111</f>
        <v/>
      </c>
      <c r="B111" s="37" t="str">
        <f>Rundown!E111</f>
        <v/>
      </c>
      <c r="C111" s="21"/>
      <c r="D111" s="21"/>
      <c r="E111" s="21"/>
      <c r="F111" s="21"/>
      <c r="G111" s="21"/>
      <c r="H111" s="21"/>
    </row>
    <row r="112" spans="1:8">
      <c r="A112" s="36" t="str">
        <f>Rundown!B112</f>
        <v/>
      </c>
      <c r="B112" s="37" t="str">
        <f>Rundown!E112</f>
        <v/>
      </c>
      <c r="C112" s="21"/>
      <c r="D112" s="21"/>
      <c r="E112" s="21"/>
      <c r="F112" s="21"/>
      <c r="G112" s="21"/>
      <c r="H112" s="21"/>
    </row>
    <row r="113" spans="1:8">
      <c r="A113" s="36" t="str">
        <f>Rundown!B113</f>
        <v/>
      </c>
      <c r="B113" s="37" t="str">
        <f>Rundown!E113</f>
        <v/>
      </c>
      <c r="C113" s="21"/>
      <c r="D113" s="21"/>
      <c r="E113" s="21"/>
      <c r="F113" s="21"/>
      <c r="G113" s="21"/>
      <c r="H113" s="21"/>
    </row>
    <row r="114" spans="1:8">
      <c r="A114" s="36" t="str">
        <f>Rundown!B114</f>
        <v/>
      </c>
      <c r="B114" s="37" t="str">
        <f>Rundown!E114</f>
        <v/>
      </c>
      <c r="C114" s="21"/>
      <c r="D114" s="21"/>
      <c r="E114" s="21"/>
      <c r="F114" s="21"/>
      <c r="G114" s="21"/>
      <c r="H114" s="21"/>
    </row>
    <row r="115" spans="1:8">
      <c r="A115" s="36" t="str">
        <f>Rundown!B115</f>
        <v/>
      </c>
      <c r="B115" s="37" t="str">
        <f>Rundown!E115</f>
        <v/>
      </c>
      <c r="C115" s="21"/>
      <c r="D115" s="21"/>
      <c r="E115" s="21"/>
      <c r="F115" s="21"/>
      <c r="G115" s="21"/>
      <c r="H115" s="21"/>
    </row>
    <row r="116" spans="1:8">
      <c r="A116" s="36" t="str">
        <f>Rundown!B116</f>
        <v/>
      </c>
      <c r="B116" s="37" t="str">
        <f>Rundown!E116</f>
        <v/>
      </c>
      <c r="C116" s="21"/>
      <c r="D116" s="21"/>
      <c r="E116" s="21"/>
      <c r="F116" s="21"/>
      <c r="G116" s="21"/>
      <c r="H116" s="21"/>
    </row>
    <row r="117" spans="1:8">
      <c r="A117" s="36" t="str">
        <f>Rundown!B117</f>
        <v/>
      </c>
      <c r="B117" s="37" t="str">
        <f>Rundown!E117</f>
        <v/>
      </c>
      <c r="C117" s="21"/>
      <c r="D117" s="21"/>
      <c r="E117" s="21"/>
      <c r="F117" s="21"/>
      <c r="G117" s="21"/>
      <c r="H117" s="21"/>
    </row>
    <row r="118" spans="1:8">
      <c r="A118" s="36" t="str">
        <f>Rundown!B118</f>
        <v/>
      </c>
      <c r="B118" s="37" t="str">
        <f>Rundown!E118</f>
        <v/>
      </c>
      <c r="C118" s="21"/>
      <c r="D118" s="21"/>
      <c r="E118" s="21"/>
      <c r="F118" s="21"/>
      <c r="G118" s="21"/>
      <c r="H118" s="21"/>
    </row>
    <row r="119" spans="1:8">
      <c r="A119" s="36" t="str">
        <f>Rundown!B119</f>
        <v/>
      </c>
      <c r="B119" s="37" t="str">
        <f>Rundown!E119</f>
        <v/>
      </c>
      <c r="C119" s="21"/>
      <c r="D119" s="21"/>
      <c r="E119" s="21"/>
      <c r="F119" s="21"/>
      <c r="G119" s="21"/>
      <c r="H119" s="21"/>
    </row>
    <row r="120" spans="1:8">
      <c r="A120" s="36" t="str">
        <f>Rundown!B120</f>
        <v/>
      </c>
      <c r="B120" s="37" t="str">
        <f>Rundown!E120</f>
        <v/>
      </c>
      <c r="C120" s="21"/>
      <c r="D120" s="21"/>
      <c r="E120" s="21"/>
      <c r="F120" s="21"/>
      <c r="G120" s="21"/>
      <c r="H120" s="21"/>
    </row>
    <row r="121" spans="1:8">
      <c r="A121" s="36" t="str">
        <f>Rundown!B121</f>
        <v/>
      </c>
      <c r="B121" s="37" t="str">
        <f>Rundown!E121</f>
        <v/>
      </c>
      <c r="C121" s="21"/>
      <c r="D121" s="21"/>
      <c r="E121" s="21"/>
      <c r="F121" s="21"/>
      <c r="G121" s="21"/>
      <c r="H121" s="21"/>
    </row>
    <row r="122" spans="1:8">
      <c r="A122" s="36" t="str">
        <f>Rundown!B122</f>
        <v/>
      </c>
      <c r="B122" s="37" t="str">
        <f>Rundown!E122</f>
        <v/>
      </c>
      <c r="C122" s="21"/>
      <c r="D122" s="21"/>
      <c r="E122" s="21"/>
      <c r="F122" s="21"/>
      <c r="G122" s="21"/>
      <c r="H122" s="21"/>
    </row>
    <row r="123" spans="1:8">
      <c r="A123" s="36" t="str">
        <f>Rundown!B123</f>
        <v/>
      </c>
      <c r="B123" s="37" t="str">
        <f>Rundown!E123</f>
        <v/>
      </c>
      <c r="C123" s="21"/>
      <c r="D123" s="21"/>
      <c r="E123" s="21"/>
      <c r="F123" s="21"/>
      <c r="G123" s="21"/>
      <c r="H123" s="21"/>
    </row>
    <row r="124" spans="1:8">
      <c r="A124" s="36" t="str">
        <f>Rundown!B124</f>
        <v/>
      </c>
      <c r="B124" s="37" t="str">
        <f>Rundown!E124</f>
        <v/>
      </c>
      <c r="C124" s="21"/>
      <c r="D124" s="21"/>
      <c r="E124" s="21"/>
      <c r="F124" s="21"/>
      <c r="G124" s="21"/>
      <c r="H124" s="21"/>
    </row>
    <row r="125" spans="1:8">
      <c r="A125" s="36" t="str">
        <f>Rundown!B125</f>
        <v/>
      </c>
      <c r="B125" s="37" t="str">
        <f>Rundown!E125</f>
        <v/>
      </c>
      <c r="C125" s="21"/>
      <c r="D125" s="21"/>
      <c r="E125" s="21"/>
      <c r="F125" s="21"/>
      <c r="G125" s="21"/>
      <c r="H125" s="21"/>
    </row>
    <row r="126" spans="1:8">
      <c r="A126" s="36" t="str">
        <f>Rundown!B126</f>
        <v/>
      </c>
      <c r="B126" s="37" t="str">
        <f>Rundown!E126</f>
        <v/>
      </c>
      <c r="C126" s="21"/>
      <c r="D126" s="21"/>
      <c r="E126" s="21"/>
      <c r="F126" s="21"/>
      <c r="G126" s="21"/>
      <c r="H126" s="21"/>
    </row>
    <row r="127" spans="1:8">
      <c r="A127" s="36" t="str">
        <f>Rundown!B127</f>
        <v/>
      </c>
      <c r="B127" s="37" t="str">
        <f>Rundown!E127</f>
        <v/>
      </c>
      <c r="C127" s="21"/>
      <c r="D127" s="21"/>
      <c r="E127" s="21"/>
      <c r="F127" s="21"/>
      <c r="G127" s="21"/>
      <c r="H127" s="21"/>
    </row>
    <row r="128" spans="1:8">
      <c r="A128" s="36" t="str">
        <f>Rundown!B128</f>
        <v/>
      </c>
      <c r="B128" s="37" t="str">
        <f>Rundown!E128</f>
        <v/>
      </c>
      <c r="C128" s="21"/>
      <c r="D128" s="21"/>
      <c r="E128" s="21"/>
      <c r="F128" s="21"/>
      <c r="G128" s="21"/>
      <c r="H128" s="21"/>
    </row>
    <row r="129" spans="1:8">
      <c r="A129" s="36" t="str">
        <f>Rundown!B129</f>
        <v/>
      </c>
      <c r="B129" s="37" t="str">
        <f>Rundown!E129</f>
        <v/>
      </c>
      <c r="C129" s="21"/>
      <c r="D129" s="21"/>
      <c r="E129" s="21"/>
      <c r="F129" s="21"/>
      <c r="G129" s="21"/>
      <c r="H129" s="21"/>
    </row>
    <row r="130" spans="1:8">
      <c r="A130" s="36" t="str">
        <f>Rundown!B130</f>
        <v/>
      </c>
      <c r="B130" s="37" t="str">
        <f>Rundown!E130</f>
        <v/>
      </c>
      <c r="C130" s="21"/>
      <c r="D130" s="21"/>
      <c r="E130" s="21"/>
      <c r="F130" s="21"/>
      <c r="G130" s="21"/>
      <c r="H130" s="21"/>
    </row>
    <row r="131" spans="1:8">
      <c r="A131" s="36" t="str">
        <f>Rundown!B131</f>
        <v/>
      </c>
      <c r="B131" s="37" t="str">
        <f>Rundown!E131</f>
        <v/>
      </c>
      <c r="C131" s="21"/>
      <c r="D131" s="21"/>
      <c r="E131" s="21"/>
      <c r="F131" s="21"/>
      <c r="G131" s="21"/>
      <c r="H131" s="21"/>
    </row>
    <row r="132" spans="1:8">
      <c r="A132" s="36" t="str">
        <f>Rundown!B132</f>
        <v/>
      </c>
      <c r="B132" s="37" t="str">
        <f>Rundown!E132</f>
        <v/>
      </c>
      <c r="C132" s="21"/>
      <c r="D132" s="21"/>
      <c r="E132" s="21"/>
      <c r="F132" s="21"/>
      <c r="G132" s="21"/>
      <c r="H132" s="21"/>
    </row>
    <row r="133" spans="1:8">
      <c r="A133" s="36" t="str">
        <f>Rundown!B133</f>
        <v/>
      </c>
      <c r="B133" s="37" t="str">
        <f>Rundown!E133</f>
        <v/>
      </c>
      <c r="C133" s="21"/>
      <c r="D133" s="21"/>
      <c r="E133" s="21"/>
      <c r="F133" s="21"/>
      <c r="G133" s="21"/>
      <c r="H133" s="21"/>
    </row>
    <row r="134" spans="1:8">
      <c r="A134" s="36" t="str">
        <f>Rundown!B134</f>
        <v/>
      </c>
      <c r="B134" s="37" t="str">
        <f>Rundown!E134</f>
        <v/>
      </c>
      <c r="C134" s="21"/>
      <c r="D134" s="21"/>
      <c r="E134" s="21"/>
      <c r="F134" s="21"/>
      <c r="G134" s="21"/>
      <c r="H134" s="21"/>
    </row>
    <row r="135" spans="1:8">
      <c r="A135" s="36" t="str">
        <f>Rundown!B135</f>
        <v/>
      </c>
      <c r="B135" s="37" t="str">
        <f>Rundown!E135</f>
        <v/>
      </c>
      <c r="C135" s="21"/>
      <c r="D135" s="21"/>
      <c r="E135" s="21"/>
      <c r="F135" s="21"/>
      <c r="G135" s="21"/>
      <c r="H135" s="21"/>
    </row>
    <row r="136" spans="1:8">
      <c r="A136" s="36" t="str">
        <f>Rundown!B136</f>
        <v/>
      </c>
      <c r="B136" s="37" t="str">
        <f>Rundown!E136</f>
        <v/>
      </c>
      <c r="C136" s="21"/>
      <c r="D136" s="21"/>
      <c r="E136" s="21"/>
      <c r="F136" s="21"/>
      <c r="G136" s="21"/>
      <c r="H136" s="21"/>
    </row>
    <row r="137" spans="1:8">
      <c r="A137" s="36" t="str">
        <f>Rundown!B137</f>
        <v/>
      </c>
      <c r="B137" s="37" t="str">
        <f>Rundown!E137</f>
        <v/>
      </c>
      <c r="C137" s="21"/>
      <c r="D137" s="21"/>
      <c r="E137" s="21"/>
      <c r="F137" s="21"/>
      <c r="G137" s="21"/>
      <c r="H137" s="21"/>
    </row>
    <row r="138" spans="1:8">
      <c r="A138" s="36" t="str">
        <f>Rundown!B138</f>
        <v/>
      </c>
      <c r="B138" s="37" t="str">
        <f>Rundown!E138</f>
        <v/>
      </c>
      <c r="C138" s="21"/>
      <c r="D138" s="21"/>
      <c r="E138" s="21"/>
      <c r="F138" s="21"/>
      <c r="G138" s="21"/>
      <c r="H138" s="21"/>
    </row>
    <row r="139" spans="1:8">
      <c r="A139" s="36" t="str">
        <f>Rundown!B139</f>
        <v/>
      </c>
      <c r="B139" s="37" t="str">
        <f>Rundown!E139</f>
        <v/>
      </c>
      <c r="C139" s="21"/>
      <c r="D139" s="21"/>
      <c r="E139" s="21"/>
      <c r="F139" s="21"/>
      <c r="G139" s="21"/>
      <c r="H139" s="21"/>
    </row>
    <row r="140" spans="1:8">
      <c r="A140" s="36" t="str">
        <f>Rundown!B140</f>
        <v/>
      </c>
      <c r="B140" s="37" t="str">
        <f>Rundown!E140</f>
        <v/>
      </c>
      <c r="C140" s="21"/>
      <c r="D140" s="21"/>
      <c r="E140" s="21"/>
      <c r="F140" s="21"/>
      <c r="G140" s="21"/>
      <c r="H140" s="21"/>
    </row>
    <row r="141" spans="1:8">
      <c r="A141" s="36" t="str">
        <f>Rundown!B141</f>
        <v/>
      </c>
      <c r="B141" s="37" t="str">
        <f>Rundown!E141</f>
        <v/>
      </c>
      <c r="C141" s="21"/>
      <c r="D141" s="21"/>
      <c r="E141" s="21"/>
      <c r="F141" s="21"/>
      <c r="G141" s="21"/>
      <c r="H141" s="21"/>
    </row>
    <row r="142" spans="1:8">
      <c r="A142" s="36" t="str">
        <f>Rundown!B142</f>
        <v/>
      </c>
      <c r="B142" s="37" t="str">
        <f>Rundown!E142</f>
        <v/>
      </c>
      <c r="C142" s="21"/>
      <c r="D142" s="21"/>
      <c r="E142" s="21"/>
      <c r="F142" s="21"/>
      <c r="G142" s="21"/>
      <c r="H142" s="21"/>
    </row>
    <row r="143" spans="1:8">
      <c r="A143" s="36" t="str">
        <f>Rundown!B143</f>
        <v/>
      </c>
      <c r="B143" s="37" t="str">
        <f>Rundown!E143</f>
        <v/>
      </c>
      <c r="C143" s="21"/>
      <c r="D143" s="21"/>
      <c r="E143" s="21"/>
      <c r="F143" s="21"/>
      <c r="G143" s="21"/>
      <c r="H143" s="21"/>
    </row>
    <row r="144" spans="1:8">
      <c r="A144" s="36" t="str">
        <f>Rundown!B144</f>
        <v/>
      </c>
      <c r="B144" s="37" t="str">
        <f>Rundown!E144</f>
        <v/>
      </c>
      <c r="C144" s="21"/>
      <c r="D144" s="21"/>
      <c r="E144" s="21"/>
      <c r="F144" s="21"/>
      <c r="G144" s="21"/>
      <c r="H144" s="21"/>
    </row>
    <row r="145" spans="1:8">
      <c r="A145" s="36" t="str">
        <f>Rundown!B145</f>
        <v/>
      </c>
      <c r="B145" s="37" t="str">
        <f>Rundown!E145</f>
        <v/>
      </c>
      <c r="C145" s="21"/>
      <c r="D145" s="21"/>
      <c r="E145" s="21"/>
      <c r="F145" s="21"/>
      <c r="G145" s="21"/>
      <c r="H145" s="21"/>
    </row>
    <row r="146" spans="1:8">
      <c r="A146" s="36" t="str">
        <f>Rundown!B146</f>
        <v/>
      </c>
      <c r="B146" s="37" t="str">
        <f>Rundown!E146</f>
        <v/>
      </c>
      <c r="C146" s="21"/>
      <c r="D146" s="21"/>
      <c r="E146" s="21"/>
      <c r="F146" s="21"/>
      <c r="G146" s="21"/>
      <c r="H146" s="21"/>
    </row>
    <row r="147" spans="1:8">
      <c r="A147" s="36" t="str">
        <f>Rundown!B147</f>
        <v/>
      </c>
      <c r="B147" s="37" t="str">
        <f>Rundown!E147</f>
        <v/>
      </c>
      <c r="C147" s="21"/>
      <c r="D147" s="21"/>
      <c r="E147" s="21"/>
      <c r="F147" s="21"/>
      <c r="G147" s="21"/>
      <c r="H147" s="21"/>
    </row>
    <row r="148" spans="1:8">
      <c r="A148" s="36" t="str">
        <f>Rundown!B148</f>
        <v/>
      </c>
      <c r="B148" s="37" t="str">
        <f>Rundown!E148</f>
        <v/>
      </c>
      <c r="C148" s="21"/>
      <c r="D148" s="21"/>
      <c r="E148" s="21"/>
      <c r="F148" s="21"/>
      <c r="G148" s="21"/>
      <c r="H148" s="21"/>
    </row>
    <row r="149" spans="1:8">
      <c r="A149" s="36" t="str">
        <f>Rundown!B149</f>
        <v/>
      </c>
      <c r="B149" s="37" t="str">
        <f>Rundown!E149</f>
        <v/>
      </c>
      <c r="C149" s="21"/>
      <c r="D149" s="21"/>
      <c r="E149" s="21"/>
      <c r="F149" s="21"/>
      <c r="G149" s="21"/>
      <c r="H149" s="21"/>
    </row>
    <row r="150" spans="1:8">
      <c r="A150" s="36" t="str">
        <f>Rundown!B150</f>
        <v/>
      </c>
      <c r="B150" s="37" t="str">
        <f>Rundown!E150</f>
        <v/>
      </c>
      <c r="C150" s="21"/>
      <c r="D150" s="21"/>
      <c r="E150" s="21"/>
      <c r="F150" s="21"/>
      <c r="G150" s="21"/>
      <c r="H150" s="21"/>
    </row>
    <row r="151" spans="1:8">
      <c r="A151" s="36" t="str">
        <f>Rundown!B151</f>
        <v/>
      </c>
      <c r="B151" s="37" t="str">
        <f>Rundown!E151</f>
        <v/>
      </c>
      <c r="C151" s="21"/>
      <c r="D151" s="21"/>
      <c r="E151" s="21"/>
      <c r="F151" s="21"/>
      <c r="G151" s="21"/>
      <c r="H151" s="21"/>
    </row>
    <row r="152" spans="1:8">
      <c r="A152" s="36" t="str">
        <f>Rundown!B152</f>
        <v/>
      </c>
      <c r="B152" s="37" t="str">
        <f>Rundown!E152</f>
        <v/>
      </c>
      <c r="C152" s="21"/>
      <c r="D152" s="21"/>
      <c r="E152" s="21"/>
      <c r="F152" s="21"/>
      <c r="G152" s="21"/>
      <c r="H152" s="21"/>
    </row>
    <row r="153" spans="1:8">
      <c r="A153" s="36" t="str">
        <f>Rundown!B153</f>
        <v/>
      </c>
      <c r="B153" s="37" t="str">
        <f>Rundown!E153</f>
        <v/>
      </c>
      <c r="C153" s="21"/>
      <c r="D153" s="21"/>
      <c r="E153" s="21"/>
      <c r="F153" s="21"/>
      <c r="G153" s="21"/>
      <c r="H153" s="21"/>
    </row>
    <row r="154" spans="1:8">
      <c r="A154" s="36" t="str">
        <f>Rundown!B154</f>
        <v/>
      </c>
      <c r="B154" s="37" t="str">
        <f>Rundown!E154</f>
        <v/>
      </c>
      <c r="C154" s="21"/>
      <c r="D154" s="21"/>
      <c r="E154" s="21"/>
      <c r="F154" s="21"/>
      <c r="G154" s="21"/>
      <c r="H154" s="21"/>
    </row>
    <row r="155" spans="1:8">
      <c r="A155" s="36" t="str">
        <f>Rundown!B155</f>
        <v/>
      </c>
      <c r="B155" s="37" t="str">
        <f>Rundown!E155</f>
        <v/>
      </c>
      <c r="C155" s="21"/>
      <c r="D155" s="21"/>
      <c r="E155" s="21"/>
      <c r="F155" s="21"/>
      <c r="G155" s="21"/>
      <c r="H155" s="21"/>
    </row>
    <row r="156" spans="1:8">
      <c r="A156" s="36" t="str">
        <f>Rundown!B156</f>
        <v/>
      </c>
      <c r="B156" s="37" t="str">
        <f>Rundown!E156</f>
        <v/>
      </c>
      <c r="C156" s="21"/>
      <c r="D156" s="21"/>
      <c r="E156" s="21"/>
      <c r="F156" s="21"/>
      <c r="G156" s="21"/>
      <c r="H156" s="21"/>
    </row>
    <row r="157" spans="1:8">
      <c r="A157" s="36" t="str">
        <f>Rundown!B157</f>
        <v/>
      </c>
      <c r="B157" s="37" t="str">
        <f>Rundown!E157</f>
        <v/>
      </c>
      <c r="C157" s="21"/>
      <c r="D157" s="21"/>
      <c r="E157" s="21"/>
      <c r="F157" s="21"/>
      <c r="G157" s="21"/>
      <c r="H157" s="21"/>
    </row>
    <row r="158" spans="1:8">
      <c r="A158" s="36" t="str">
        <f>Rundown!B158</f>
        <v/>
      </c>
      <c r="B158" s="37" t="str">
        <f>Rundown!E158</f>
        <v/>
      </c>
      <c r="C158" s="21"/>
      <c r="D158" s="21"/>
      <c r="E158" s="21"/>
      <c r="F158" s="21"/>
      <c r="G158" s="21"/>
      <c r="H158" s="21"/>
    </row>
    <row r="159" spans="1:8">
      <c r="A159" s="36" t="str">
        <f>Rundown!B159</f>
        <v/>
      </c>
      <c r="B159" s="37" t="str">
        <f>Rundown!E159</f>
        <v/>
      </c>
      <c r="C159" s="21"/>
      <c r="D159" s="21"/>
      <c r="E159" s="21"/>
      <c r="F159" s="21"/>
      <c r="G159" s="21"/>
      <c r="H159" s="21"/>
    </row>
    <row r="160" spans="1:8">
      <c r="A160" s="36" t="str">
        <f>Rundown!B160</f>
        <v/>
      </c>
      <c r="B160" s="37" t="str">
        <f>Rundown!E160</f>
        <v/>
      </c>
      <c r="C160" s="21"/>
      <c r="D160" s="21"/>
      <c r="E160" s="21"/>
      <c r="F160" s="21"/>
      <c r="G160" s="21"/>
      <c r="H160" s="21"/>
    </row>
    <row r="161" spans="1:8">
      <c r="A161" s="36" t="str">
        <f>Rundown!B161</f>
        <v/>
      </c>
      <c r="B161" s="37" t="str">
        <f>Rundown!E161</f>
        <v/>
      </c>
      <c r="C161" s="21"/>
      <c r="D161" s="21"/>
      <c r="E161" s="21"/>
      <c r="F161" s="21"/>
      <c r="G161" s="21"/>
      <c r="H161" s="21"/>
    </row>
    <row r="162" spans="1:8">
      <c r="A162" s="36" t="str">
        <f>Rundown!B162</f>
        <v/>
      </c>
      <c r="B162" s="37" t="str">
        <f>Rundown!E162</f>
        <v/>
      </c>
      <c r="C162" s="21"/>
      <c r="D162" s="21"/>
      <c r="E162" s="21"/>
      <c r="F162" s="21"/>
      <c r="G162" s="21"/>
      <c r="H162" s="21"/>
    </row>
    <row r="163" spans="1:8">
      <c r="A163" s="36" t="str">
        <f>Rundown!B163</f>
        <v/>
      </c>
      <c r="B163" s="37" t="str">
        <f>Rundown!E163</f>
        <v/>
      </c>
      <c r="C163" s="21"/>
      <c r="D163" s="21"/>
      <c r="E163" s="21"/>
      <c r="F163" s="21"/>
      <c r="G163" s="21"/>
      <c r="H163" s="21"/>
    </row>
    <row r="164" spans="1:8">
      <c r="A164" s="36" t="str">
        <f>Rundown!B164</f>
        <v/>
      </c>
      <c r="B164" s="37" t="str">
        <f>Rundown!E164</f>
        <v/>
      </c>
      <c r="C164" s="21"/>
      <c r="D164" s="21"/>
      <c r="E164" s="21"/>
      <c r="F164" s="21"/>
      <c r="G164" s="21"/>
      <c r="H164" s="21"/>
    </row>
    <row r="165" spans="1:8">
      <c r="A165" s="36" t="str">
        <f>Rundown!B165</f>
        <v/>
      </c>
      <c r="B165" s="37" t="str">
        <f>Rundown!E165</f>
        <v/>
      </c>
      <c r="C165" s="21"/>
      <c r="D165" s="21"/>
      <c r="E165" s="21"/>
      <c r="F165" s="21"/>
      <c r="G165" s="21"/>
      <c r="H165" s="21"/>
    </row>
    <row r="166" spans="1:8">
      <c r="A166" s="36" t="str">
        <f>Rundown!B166</f>
        <v/>
      </c>
      <c r="B166" s="37" t="str">
        <f>Rundown!E166</f>
        <v/>
      </c>
      <c r="C166" s="21"/>
      <c r="D166" s="21"/>
      <c r="E166" s="21"/>
      <c r="F166" s="21"/>
      <c r="G166" s="21"/>
      <c r="H166" s="21"/>
    </row>
    <row r="167" spans="1:8">
      <c r="A167" s="36" t="str">
        <f>Rundown!B167</f>
        <v/>
      </c>
      <c r="B167" s="37" t="str">
        <f>Rundown!E167</f>
        <v/>
      </c>
      <c r="C167" s="21"/>
      <c r="D167" s="21"/>
      <c r="E167" s="21"/>
      <c r="F167" s="21"/>
      <c r="G167" s="21"/>
      <c r="H167" s="21"/>
    </row>
    <row r="168" spans="1:8">
      <c r="A168" s="36" t="str">
        <f>Rundown!B168</f>
        <v/>
      </c>
      <c r="B168" s="37" t="str">
        <f>Rundown!E168</f>
        <v/>
      </c>
      <c r="C168" s="21"/>
      <c r="D168" s="21"/>
      <c r="E168" s="21"/>
      <c r="F168" s="21"/>
      <c r="G168" s="21"/>
      <c r="H168" s="21"/>
    </row>
    <row r="169" spans="1:8">
      <c r="A169" s="36" t="str">
        <f>Rundown!B169</f>
        <v/>
      </c>
      <c r="B169" s="37" t="str">
        <f>Rundown!E169</f>
        <v/>
      </c>
      <c r="C169" s="21"/>
      <c r="D169" s="21"/>
      <c r="E169" s="21"/>
      <c r="F169" s="21"/>
      <c r="G169" s="21"/>
      <c r="H169" s="21"/>
    </row>
    <row r="170" spans="1:8">
      <c r="A170" s="36" t="str">
        <f>Rundown!B170</f>
        <v/>
      </c>
      <c r="B170" s="37" t="str">
        <f>Rundown!E170</f>
        <v/>
      </c>
      <c r="C170" s="21"/>
      <c r="D170" s="21"/>
      <c r="E170" s="21"/>
      <c r="F170" s="21"/>
      <c r="G170" s="21"/>
      <c r="H170" s="21"/>
    </row>
    <row r="171" spans="1:8">
      <c r="A171" s="36" t="str">
        <f>Rundown!B171</f>
        <v/>
      </c>
      <c r="B171" s="37" t="str">
        <f>Rundown!E171</f>
        <v/>
      </c>
      <c r="C171" s="21"/>
      <c r="D171" s="21"/>
      <c r="E171" s="21"/>
      <c r="F171" s="21"/>
      <c r="G171" s="21"/>
      <c r="H171" s="21"/>
    </row>
    <row r="172" spans="1:8">
      <c r="A172" s="36" t="str">
        <f>Rundown!B172</f>
        <v/>
      </c>
      <c r="B172" s="37" t="str">
        <f>Rundown!E172</f>
        <v/>
      </c>
      <c r="C172" s="21"/>
      <c r="D172" s="21"/>
      <c r="E172" s="21"/>
      <c r="F172" s="21"/>
      <c r="G172" s="21"/>
      <c r="H172" s="21"/>
    </row>
    <row r="173" spans="1:8">
      <c r="A173" s="36" t="str">
        <f>Rundown!B173</f>
        <v/>
      </c>
      <c r="B173" s="37" t="str">
        <f>Rundown!E173</f>
        <v/>
      </c>
      <c r="C173" s="21"/>
      <c r="D173" s="21"/>
      <c r="E173" s="21"/>
      <c r="F173" s="21"/>
      <c r="G173" s="21"/>
      <c r="H173" s="21"/>
    </row>
    <row r="174" spans="1:8">
      <c r="A174" s="36" t="str">
        <f>Rundown!B174</f>
        <v/>
      </c>
      <c r="B174" s="37" t="str">
        <f>Rundown!E174</f>
        <v/>
      </c>
      <c r="C174" s="21"/>
      <c r="D174" s="21"/>
      <c r="E174" s="21"/>
      <c r="F174" s="21"/>
      <c r="G174" s="21"/>
      <c r="H174" s="21"/>
    </row>
    <row r="175" spans="1:8">
      <c r="A175" s="36" t="str">
        <f>Rundown!B175</f>
        <v/>
      </c>
      <c r="B175" s="37" t="str">
        <f>Rundown!E175</f>
        <v/>
      </c>
      <c r="C175" s="21"/>
      <c r="D175" s="21"/>
      <c r="E175" s="21"/>
      <c r="F175" s="21"/>
      <c r="G175" s="21"/>
      <c r="H175" s="21"/>
    </row>
    <row r="176" spans="1:8">
      <c r="A176" s="36" t="str">
        <f>Rundown!B176</f>
        <v/>
      </c>
      <c r="B176" s="37" t="str">
        <f>Rundown!E176</f>
        <v/>
      </c>
      <c r="C176" s="21"/>
      <c r="D176" s="21"/>
      <c r="E176" s="21"/>
      <c r="F176" s="21"/>
      <c r="G176" s="21"/>
      <c r="H176" s="21"/>
    </row>
    <row r="177" spans="1:8">
      <c r="A177" s="36" t="str">
        <f>Rundown!B177</f>
        <v/>
      </c>
      <c r="B177" s="37" t="str">
        <f>Rundown!E177</f>
        <v/>
      </c>
      <c r="C177" s="21"/>
      <c r="D177" s="21"/>
      <c r="E177" s="21"/>
      <c r="F177" s="21"/>
      <c r="G177" s="21"/>
      <c r="H177" s="21"/>
    </row>
    <row r="178" spans="1:8">
      <c r="A178" s="36" t="str">
        <f>Rundown!B178</f>
        <v/>
      </c>
      <c r="B178" s="37" t="str">
        <f>Rundown!E178</f>
        <v/>
      </c>
      <c r="C178" s="21"/>
      <c r="D178" s="21"/>
      <c r="E178" s="21"/>
      <c r="F178" s="21"/>
      <c r="G178" s="21"/>
      <c r="H178" s="21"/>
    </row>
    <row r="179" spans="1:8">
      <c r="A179" s="36" t="str">
        <f>Rundown!B179</f>
        <v/>
      </c>
      <c r="B179" s="37" t="str">
        <f>Rundown!E179</f>
        <v/>
      </c>
      <c r="C179" s="21"/>
      <c r="D179" s="21"/>
      <c r="E179" s="21"/>
      <c r="F179" s="21"/>
      <c r="G179" s="21"/>
      <c r="H179" s="21"/>
    </row>
    <row r="180" spans="1:8">
      <c r="A180" s="36" t="str">
        <f>Rundown!B180</f>
        <v/>
      </c>
      <c r="B180" s="37" t="str">
        <f>Rundown!E180</f>
        <v/>
      </c>
      <c r="C180" s="21"/>
      <c r="D180" s="21"/>
      <c r="E180" s="21"/>
      <c r="F180" s="21"/>
      <c r="G180" s="21"/>
      <c r="H180" s="21"/>
    </row>
    <row r="181" spans="1:8">
      <c r="A181" s="36" t="str">
        <f>Rundown!B181</f>
        <v/>
      </c>
      <c r="B181" s="37" t="str">
        <f>Rundown!E181</f>
        <v/>
      </c>
      <c r="C181" s="21"/>
      <c r="D181" s="21"/>
      <c r="E181" s="21"/>
      <c r="F181" s="21"/>
      <c r="G181" s="21"/>
      <c r="H181" s="21"/>
    </row>
    <row r="182" spans="1:8">
      <c r="A182" s="36" t="str">
        <f>Rundown!B182</f>
        <v/>
      </c>
      <c r="B182" s="37" t="str">
        <f>Rundown!E182</f>
        <v/>
      </c>
      <c r="C182" s="21"/>
      <c r="D182" s="21"/>
      <c r="E182" s="21"/>
      <c r="F182" s="21"/>
      <c r="G182" s="21"/>
      <c r="H182" s="21"/>
    </row>
    <row r="183" spans="1:8">
      <c r="A183" s="36" t="str">
        <f>Rundown!B183</f>
        <v/>
      </c>
      <c r="B183" s="37" t="str">
        <f>Rundown!E183</f>
        <v/>
      </c>
      <c r="C183" s="21"/>
      <c r="D183" s="21"/>
      <c r="E183" s="21"/>
      <c r="F183" s="21"/>
      <c r="G183" s="21"/>
      <c r="H183" s="21"/>
    </row>
    <row r="184" spans="1:8">
      <c r="A184" s="36" t="str">
        <f>Rundown!B184</f>
        <v/>
      </c>
      <c r="B184" s="37" t="str">
        <f>Rundown!E184</f>
        <v/>
      </c>
      <c r="C184" s="21"/>
      <c r="D184" s="21"/>
      <c r="E184" s="21"/>
      <c r="F184" s="21"/>
      <c r="G184" s="21"/>
      <c r="H184" s="21"/>
    </row>
    <row r="185" spans="1:8">
      <c r="A185" s="36" t="str">
        <f>Rundown!B185</f>
        <v/>
      </c>
      <c r="B185" s="37" t="str">
        <f>Rundown!E185</f>
        <v/>
      </c>
      <c r="C185" s="21"/>
      <c r="D185" s="21"/>
      <c r="E185" s="21"/>
      <c r="F185" s="21"/>
      <c r="G185" s="21"/>
      <c r="H185" s="21"/>
    </row>
    <row r="186" spans="1:8">
      <c r="A186" s="36" t="str">
        <f>Rundown!B186</f>
        <v/>
      </c>
      <c r="B186" s="37" t="str">
        <f>Rundown!E186</f>
        <v/>
      </c>
      <c r="C186" s="21"/>
      <c r="D186" s="21"/>
      <c r="E186" s="21"/>
      <c r="F186" s="21"/>
      <c r="G186" s="21"/>
      <c r="H186" s="21"/>
    </row>
    <row r="187" spans="1:8">
      <c r="A187" s="36" t="str">
        <f>Rundown!B187</f>
        <v/>
      </c>
      <c r="B187" s="37" t="str">
        <f>Rundown!E187</f>
        <v/>
      </c>
      <c r="C187" s="21"/>
      <c r="D187" s="21"/>
      <c r="E187" s="21"/>
      <c r="F187" s="21"/>
      <c r="G187" s="21"/>
      <c r="H187" s="21"/>
    </row>
    <row r="188" spans="1:8">
      <c r="A188" s="36" t="str">
        <f>Rundown!B188</f>
        <v/>
      </c>
      <c r="B188" s="37" t="str">
        <f>Rundown!E188</f>
        <v/>
      </c>
      <c r="C188" s="21"/>
      <c r="D188" s="21"/>
      <c r="E188" s="21"/>
      <c r="F188" s="21"/>
      <c r="G188" s="21"/>
      <c r="H188" s="21"/>
    </row>
    <row r="189" spans="1:8">
      <c r="A189" s="36" t="str">
        <f>Rundown!B189</f>
        <v/>
      </c>
      <c r="B189" s="37" t="str">
        <f>Rundown!E189</f>
        <v/>
      </c>
      <c r="C189" s="21"/>
      <c r="D189" s="21"/>
      <c r="E189" s="21"/>
      <c r="F189" s="21"/>
      <c r="G189" s="21"/>
      <c r="H189" s="21"/>
    </row>
    <row r="190" spans="1:8">
      <c r="A190" s="36" t="str">
        <f>Rundown!B190</f>
        <v/>
      </c>
      <c r="B190" s="37" t="str">
        <f>Rundown!E190</f>
        <v/>
      </c>
      <c r="C190" s="21"/>
      <c r="D190" s="21"/>
      <c r="E190" s="21"/>
      <c r="F190" s="21"/>
      <c r="G190" s="21"/>
      <c r="H190" s="21"/>
    </row>
    <row r="191" spans="1:8">
      <c r="A191" s="36" t="str">
        <f>Rundown!B191</f>
        <v/>
      </c>
      <c r="B191" s="37" t="str">
        <f>Rundown!E191</f>
        <v/>
      </c>
      <c r="C191" s="21"/>
      <c r="D191" s="21"/>
      <c r="E191" s="21"/>
      <c r="F191" s="21"/>
      <c r="G191" s="21"/>
      <c r="H191" s="21"/>
    </row>
    <row r="192" spans="1:8">
      <c r="A192" s="36" t="str">
        <f>Rundown!B192</f>
        <v/>
      </c>
      <c r="B192" s="37" t="str">
        <f>Rundown!E192</f>
        <v/>
      </c>
      <c r="C192" s="21"/>
      <c r="D192" s="21"/>
      <c r="E192" s="21"/>
      <c r="F192" s="21"/>
      <c r="G192" s="21"/>
      <c r="H192" s="21"/>
    </row>
    <row r="193" spans="1:8">
      <c r="A193" s="36" t="str">
        <f>Rundown!B193</f>
        <v/>
      </c>
      <c r="B193" s="37" t="str">
        <f>Rundown!E193</f>
        <v/>
      </c>
      <c r="C193" s="21"/>
      <c r="D193" s="21"/>
      <c r="E193" s="21"/>
      <c r="F193" s="21"/>
      <c r="G193" s="21"/>
      <c r="H193" s="21"/>
    </row>
    <row r="194" spans="1:8">
      <c r="A194" s="36" t="str">
        <f>Rundown!B194</f>
        <v/>
      </c>
      <c r="B194" s="37" t="str">
        <f>Rundown!E194</f>
        <v/>
      </c>
      <c r="C194" s="21"/>
      <c r="D194" s="21"/>
      <c r="E194" s="21"/>
      <c r="F194" s="21"/>
      <c r="G194" s="21"/>
      <c r="H194" s="21"/>
    </row>
    <row r="195" spans="1:8">
      <c r="A195" s="36" t="str">
        <f>Rundown!B195</f>
        <v/>
      </c>
      <c r="B195" s="37" t="str">
        <f>Rundown!E195</f>
        <v/>
      </c>
      <c r="C195" s="21"/>
      <c r="D195" s="21"/>
      <c r="E195" s="21"/>
      <c r="F195" s="21"/>
      <c r="G195" s="21"/>
      <c r="H195" s="21"/>
    </row>
    <row r="196" spans="1:8">
      <c r="A196" s="36" t="str">
        <f>Rundown!B196</f>
        <v/>
      </c>
      <c r="B196" s="37" t="str">
        <f>Rundown!E196</f>
        <v/>
      </c>
      <c r="C196" s="21"/>
      <c r="D196" s="21"/>
      <c r="E196" s="21"/>
      <c r="F196" s="21"/>
      <c r="G196" s="21"/>
      <c r="H196" s="21"/>
    </row>
    <row r="197" spans="1:8">
      <c r="A197" s="36" t="str">
        <f>Rundown!B197</f>
        <v/>
      </c>
      <c r="B197" s="37" t="str">
        <f>Rundown!E197</f>
        <v/>
      </c>
      <c r="C197" s="21"/>
      <c r="D197" s="21"/>
      <c r="E197" s="21"/>
      <c r="F197" s="21"/>
      <c r="G197" s="21"/>
      <c r="H197" s="21"/>
    </row>
    <row r="198" spans="1:8">
      <c r="A198" s="36" t="str">
        <f>Rundown!B198</f>
        <v/>
      </c>
      <c r="B198" s="37" t="str">
        <f>Rundown!E198</f>
        <v/>
      </c>
      <c r="C198" s="21"/>
      <c r="D198" s="21"/>
      <c r="E198" s="21"/>
      <c r="F198" s="21"/>
      <c r="G198" s="21"/>
      <c r="H198" s="21"/>
    </row>
    <row r="199" spans="1:8">
      <c r="A199" s="36" t="str">
        <f>Rundown!B199</f>
        <v/>
      </c>
      <c r="B199" s="37" t="str">
        <f>Rundown!E199</f>
        <v/>
      </c>
      <c r="C199" s="21"/>
      <c r="D199" s="21"/>
      <c r="E199" s="21"/>
      <c r="F199" s="21"/>
      <c r="G199" s="21"/>
      <c r="H199" s="21"/>
    </row>
    <row r="200" spans="1:8">
      <c r="A200" s="36" t="str">
        <f>Rundown!B200</f>
        <v/>
      </c>
      <c r="B200" s="37" t="str">
        <f>Rundown!E200</f>
        <v/>
      </c>
      <c r="C200" s="21"/>
      <c r="D200" s="21"/>
      <c r="E200" s="21"/>
      <c r="F200" s="21"/>
      <c r="G200" s="21"/>
      <c r="H200" s="21"/>
    </row>
    <row r="201" spans="1:8">
      <c r="A201" s="36" t="str">
        <f>Rundown!B201</f>
        <v/>
      </c>
      <c r="B201" s="37" t="str">
        <f>Rundown!E201</f>
        <v/>
      </c>
      <c r="C201" s="21"/>
      <c r="D201" s="21"/>
      <c r="E201" s="21"/>
      <c r="F201" s="21"/>
      <c r="G201" s="21"/>
      <c r="H201" s="21"/>
    </row>
    <row r="202" spans="1:8">
      <c r="A202" s="36" t="str">
        <f>Rundown!B202</f>
        <v/>
      </c>
      <c r="B202" s="37" t="str">
        <f>Rundown!E202</f>
        <v/>
      </c>
      <c r="C202" s="21"/>
      <c r="D202" s="21"/>
      <c r="E202" s="21"/>
      <c r="F202" s="21"/>
      <c r="G202" s="21"/>
      <c r="H202" s="21"/>
    </row>
    <row r="203" spans="1:8">
      <c r="A203" s="36" t="str">
        <f>Rundown!B203</f>
        <v/>
      </c>
      <c r="B203" s="37" t="str">
        <f>Rundown!E203</f>
        <v/>
      </c>
      <c r="C203" s="21"/>
      <c r="D203" s="21"/>
      <c r="E203" s="21"/>
      <c r="F203" s="21"/>
      <c r="G203" s="21"/>
      <c r="H203" s="21"/>
    </row>
    <row r="204" spans="1:8">
      <c r="A204" s="36" t="str">
        <f>Rundown!B204</f>
        <v/>
      </c>
      <c r="B204" s="37" t="str">
        <f>Rundown!E204</f>
        <v/>
      </c>
      <c r="C204" s="21"/>
      <c r="D204" s="21"/>
      <c r="E204" s="21"/>
      <c r="F204" s="21"/>
      <c r="G204" s="21"/>
      <c r="H204" s="21"/>
    </row>
    <row r="205" spans="1:8">
      <c r="A205" s="36" t="str">
        <f>Rundown!B205</f>
        <v/>
      </c>
      <c r="B205" s="37" t="str">
        <f>Rundown!E205</f>
        <v/>
      </c>
      <c r="C205" s="21"/>
      <c r="D205" s="21"/>
      <c r="E205" s="21"/>
      <c r="F205" s="21"/>
      <c r="G205" s="21"/>
      <c r="H205" s="21"/>
    </row>
    <row r="206" spans="1:8">
      <c r="A206" s="36" t="str">
        <f>Rundown!B206</f>
        <v/>
      </c>
      <c r="B206" s="37" t="str">
        <f>Rundown!E206</f>
        <v/>
      </c>
      <c r="C206" s="21"/>
      <c r="D206" s="21"/>
      <c r="E206" s="21"/>
      <c r="F206" s="21"/>
      <c r="G206" s="21"/>
      <c r="H206" s="21"/>
    </row>
    <row r="207" spans="1:8">
      <c r="A207" s="36" t="str">
        <f>Rundown!B207</f>
        <v/>
      </c>
      <c r="B207" s="37" t="str">
        <f>Rundown!E207</f>
        <v/>
      </c>
      <c r="C207" s="21"/>
      <c r="D207" s="21"/>
      <c r="E207" s="21"/>
      <c r="F207" s="21"/>
      <c r="G207" s="21"/>
      <c r="H207" s="21"/>
    </row>
    <row r="208" spans="1:8">
      <c r="A208" s="36" t="str">
        <f>Rundown!B208</f>
        <v/>
      </c>
      <c r="B208" s="37" t="str">
        <f>Rundown!E208</f>
        <v/>
      </c>
      <c r="C208" s="21"/>
      <c r="D208" s="21"/>
      <c r="E208" s="21"/>
      <c r="F208" s="21"/>
      <c r="G208" s="21"/>
      <c r="H208" s="21"/>
    </row>
    <row r="209" spans="1:8">
      <c r="A209" s="36" t="str">
        <f>Rundown!B209</f>
        <v/>
      </c>
      <c r="B209" s="37" t="str">
        <f>Rundown!E209</f>
        <v/>
      </c>
      <c r="C209" s="21"/>
      <c r="D209" s="21"/>
      <c r="E209" s="21"/>
      <c r="F209" s="21"/>
      <c r="G209" s="21"/>
      <c r="H209" s="21"/>
    </row>
    <row r="210" spans="1:8">
      <c r="A210" s="36" t="str">
        <f>Rundown!B210</f>
        <v/>
      </c>
      <c r="B210" s="37" t="str">
        <f>Rundown!E210</f>
        <v/>
      </c>
      <c r="C210" s="21"/>
      <c r="D210" s="21"/>
      <c r="E210" s="21"/>
      <c r="F210" s="21"/>
      <c r="G210" s="21"/>
      <c r="H210" s="21"/>
    </row>
    <row r="211" spans="1:8">
      <c r="A211" s="36" t="str">
        <f>Rundown!B211</f>
        <v/>
      </c>
      <c r="B211" s="37" t="str">
        <f>Rundown!E211</f>
        <v/>
      </c>
      <c r="C211" s="21"/>
      <c r="D211" s="21"/>
      <c r="E211" s="21"/>
      <c r="F211" s="21"/>
      <c r="G211" s="21"/>
      <c r="H211" s="21"/>
    </row>
    <row r="212" spans="1:8">
      <c r="A212" s="36" t="str">
        <f>Rundown!B212</f>
        <v/>
      </c>
      <c r="B212" s="37" t="str">
        <f>Rundown!E212</f>
        <v/>
      </c>
      <c r="C212" s="21"/>
      <c r="D212" s="21"/>
      <c r="E212" s="21"/>
      <c r="F212" s="21"/>
      <c r="G212" s="21"/>
      <c r="H212" s="21"/>
    </row>
    <row r="213" spans="1:8">
      <c r="A213" s="36" t="str">
        <f>Rundown!B213</f>
        <v/>
      </c>
      <c r="B213" s="37" t="str">
        <f>Rundown!E213</f>
        <v/>
      </c>
      <c r="C213" s="21"/>
      <c r="D213" s="21"/>
      <c r="E213" s="21"/>
      <c r="F213" s="21"/>
      <c r="G213" s="21"/>
      <c r="H213" s="21"/>
    </row>
    <row r="214" spans="1:8">
      <c r="A214" s="36" t="str">
        <f>Rundown!B214</f>
        <v/>
      </c>
      <c r="B214" s="37" t="str">
        <f>Rundown!E214</f>
        <v/>
      </c>
      <c r="C214" s="21"/>
      <c r="D214" s="21"/>
      <c r="E214" s="21"/>
      <c r="F214" s="21"/>
      <c r="G214" s="21"/>
      <c r="H214" s="21"/>
    </row>
    <row r="215" spans="1:8">
      <c r="A215" s="36" t="str">
        <f>Rundown!B215</f>
        <v/>
      </c>
      <c r="B215" s="37" t="str">
        <f>Rundown!E215</f>
        <v/>
      </c>
      <c r="C215" s="21"/>
      <c r="D215" s="21"/>
      <c r="E215" s="21"/>
      <c r="F215" s="21"/>
      <c r="G215" s="21"/>
      <c r="H215" s="21"/>
    </row>
    <row r="216" spans="1:8">
      <c r="A216" s="36" t="str">
        <f>Rundown!B216</f>
        <v/>
      </c>
      <c r="B216" s="37" t="str">
        <f>Rundown!E216</f>
        <v/>
      </c>
      <c r="C216" s="21"/>
      <c r="D216" s="21"/>
      <c r="E216" s="21"/>
      <c r="F216" s="21"/>
      <c r="G216" s="21"/>
      <c r="H216" s="21"/>
    </row>
    <row r="217" spans="1:8">
      <c r="A217" s="36" t="str">
        <f>Rundown!B217</f>
        <v/>
      </c>
      <c r="B217" s="37" t="str">
        <f>Rundown!E217</f>
        <v/>
      </c>
      <c r="C217" s="21"/>
      <c r="D217" s="21"/>
      <c r="E217" s="21"/>
      <c r="F217" s="21"/>
      <c r="G217" s="21"/>
      <c r="H217" s="21"/>
    </row>
    <row r="218" spans="1:8">
      <c r="A218" s="36" t="str">
        <f>Rundown!B218</f>
        <v/>
      </c>
      <c r="B218" s="37" t="str">
        <f>Rundown!E218</f>
        <v/>
      </c>
      <c r="C218" s="21"/>
      <c r="D218" s="21"/>
      <c r="E218" s="21"/>
      <c r="F218" s="21"/>
      <c r="G218" s="21"/>
      <c r="H218" s="21"/>
    </row>
    <row r="219" spans="1:8">
      <c r="A219" s="36" t="str">
        <f>Rundown!B219</f>
        <v/>
      </c>
      <c r="B219" s="37" t="str">
        <f>Rundown!E219</f>
        <v/>
      </c>
      <c r="C219" s="21"/>
      <c r="D219" s="21"/>
      <c r="E219" s="21"/>
      <c r="F219" s="21"/>
      <c r="G219" s="21"/>
      <c r="H219" s="21"/>
    </row>
    <row r="220" spans="1:8">
      <c r="A220" s="36" t="str">
        <f>Rundown!B220</f>
        <v/>
      </c>
      <c r="B220" s="37" t="str">
        <f>Rundown!E220</f>
        <v/>
      </c>
      <c r="C220" s="21"/>
      <c r="D220" s="21"/>
      <c r="E220" s="21"/>
      <c r="F220" s="21"/>
      <c r="G220" s="21"/>
      <c r="H220" s="21"/>
    </row>
    <row r="221" spans="1:8">
      <c r="A221" s="36" t="str">
        <f>Rundown!B221</f>
        <v/>
      </c>
      <c r="B221" s="37" t="str">
        <f>Rundown!E221</f>
        <v/>
      </c>
      <c r="C221" s="21"/>
      <c r="D221" s="21"/>
      <c r="E221" s="21"/>
      <c r="F221" s="21"/>
      <c r="G221" s="21"/>
      <c r="H221" s="21"/>
    </row>
    <row r="222" spans="1:8">
      <c r="A222" s="36" t="str">
        <f>Rundown!B222</f>
        <v/>
      </c>
      <c r="B222" s="37" t="str">
        <f>Rundown!E222</f>
        <v/>
      </c>
      <c r="C222" s="21"/>
      <c r="D222" s="21"/>
      <c r="E222" s="21"/>
      <c r="F222" s="21"/>
      <c r="G222" s="21"/>
      <c r="H222" s="21"/>
    </row>
    <row r="223" spans="1:8">
      <c r="A223" s="36" t="str">
        <f>Rundown!B223</f>
        <v/>
      </c>
      <c r="B223" s="37" t="str">
        <f>Rundown!E223</f>
        <v/>
      </c>
      <c r="C223" s="21"/>
      <c r="D223" s="21"/>
      <c r="E223" s="21"/>
      <c r="F223" s="21"/>
      <c r="G223" s="21"/>
      <c r="H223" s="21"/>
    </row>
    <row r="224" spans="1:8">
      <c r="A224" s="36" t="str">
        <f>Rundown!B224</f>
        <v/>
      </c>
      <c r="B224" s="37" t="str">
        <f>Rundown!E224</f>
        <v/>
      </c>
      <c r="C224" s="21"/>
      <c r="D224" s="21"/>
      <c r="E224" s="21"/>
      <c r="F224" s="21"/>
      <c r="G224" s="21"/>
      <c r="H224" s="21"/>
    </row>
    <row r="225" spans="1:8">
      <c r="A225" s="36" t="str">
        <f>Rundown!B225</f>
        <v/>
      </c>
      <c r="B225" s="37" t="str">
        <f>Rundown!E225</f>
        <v/>
      </c>
      <c r="C225" s="21"/>
      <c r="D225" s="21"/>
      <c r="E225" s="21"/>
      <c r="F225" s="21"/>
      <c r="G225" s="21"/>
      <c r="H225" s="21"/>
    </row>
    <row r="226" spans="1:8">
      <c r="A226" s="36" t="str">
        <f>Rundown!B226</f>
        <v/>
      </c>
      <c r="B226" s="37" t="str">
        <f>Rundown!E226</f>
        <v/>
      </c>
      <c r="C226" s="21"/>
      <c r="D226" s="21"/>
      <c r="E226" s="21"/>
      <c r="F226" s="21"/>
      <c r="G226" s="21"/>
      <c r="H226" s="21"/>
    </row>
    <row r="227" spans="1:8">
      <c r="A227" s="36" t="str">
        <f>Rundown!B227</f>
        <v/>
      </c>
      <c r="B227" s="37" t="str">
        <f>Rundown!E227</f>
        <v/>
      </c>
      <c r="C227" s="21"/>
      <c r="D227" s="21"/>
      <c r="E227" s="21"/>
      <c r="F227" s="21"/>
      <c r="G227" s="21"/>
      <c r="H227" s="21"/>
    </row>
    <row r="228" spans="1:8">
      <c r="A228" s="36" t="str">
        <f>Rundown!B228</f>
        <v/>
      </c>
      <c r="B228" s="37" t="str">
        <f>Rundown!E228</f>
        <v/>
      </c>
      <c r="C228" s="21"/>
      <c r="D228" s="21"/>
      <c r="E228" s="21"/>
      <c r="F228" s="21"/>
      <c r="G228" s="21"/>
      <c r="H228" s="21"/>
    </row>
    <row r="229" spans="1:8">
      <c r="A229" s="36" t="str">
        <f>Rundown!B229</f>
        <v/>
      </c>
      <c r="B229" s="37" t="str">
        <f>Rundown!E229</f>
        <v/>
      </c>
      <c r="C229" s="21"/>
      <c r="D229" s="21"/>
      <c r="E229" s="21"/>
      <c r="F229" s="21"/>
      <c r="G229" s="21"/>
      <c r="H229" s="21"/>
    </row>
    <row r="230" spans="1:8">
      <c r="A230" s="36" t="str">
        <f>Rundown!B230</f>
        <v/>
      </c>
      <c r="B230" s="37" t="str">
        <f>Rundown!E230</f>
        <v/>
      </c>
      <c r="C230" s="21"/>
      <c r="D230" s="21"/>
      <c r="E230" s="21"/>
      <c r="F230" s="21"/>
      <c r="G230" s="21"/>
      <c r="H230" s="21"/>
    </row>
    <row r="231" spans="1:8">
      <c r="A231" s="36" t="str">
        <f>Rundown!B231</f>
        <v/>
      </c>
      <c r="B231" s="37" t="str">
        <f>Rundown!E231</f>
        <v/>
      </c>
      <c r="C231" s="21"/>
      <c r="D231" s="21"/>
      <c r="E231" s="21"/>
      <c r="F231" s="21"/>
      <c r="G231" s="21"/>
      <c r="H231" s="21"/>
    </row>
    <row r="232" spans="1:8">
      <c r="A232" s="36" t="str">
        <f>Rundown!B232</f>
        <v/>
      </c>
      <c r="B232" s="37" t="str">
        <f>Rundown!E232</f>
        <v/>
      </c>
      <c r="C232" s="21"/>
      <c r="D232" s="21"/>
      <c r="E232" s="21"/>
      <c r="F232" s="21"/>
      <c r="G232" s="21"/>
      <c r="H232" s="21"/>
    </row>
    <row r="233" spans="1:8">
      <c r="A233" s="36" t="str">
        <f>Rundown!B233</f>
        <v/>
      </c>
      <c r="B233" s="37" t="str">
        <f>Rundown!E233</f>
        <v/>
      </c>
      <c r="C233" s="21"/>
      <c r="D233" s="21"/>
      <c r="E233" s="21"/>
      <c r="F233" s="21"/>
      <c r="G233" s="21"/>
      <c r="H233" s="21"/>
    </row>
    <row r="234" spans="1:8">
      <c r="A234" s="36" t="str">
        <f>Rundown!B234</f>
        <v/>
      </c>
      <c r="B234" s="37" t="str">
        <f>Rundown!E234</f>
        <v/>
      </c>
      <c r="C234" s="21"/>
      <c r="D234" s="21"/>
      <c r="E234" s="21"/>
      <c r="F234" s="21"/>
      <c r="G234" s="21"/>
      <c r="H234" s="21"/>
    </row>
    <row r="235" spans="1:8">
      <c r="A235" s="36" t="str">
        <f>Rundown!B235</f>
        <v/>
      </c>
      <c r="B235" s="37" t="str">
        <f>Rundown!E235</f>
        <v/>
      </c>
      <c r="C235" s="21"/>
      <c r="D235" s="21"/>
      <c r="E235" s="21"/>
      <c r="F235" s="21"/>
      <c r="G235" s="21"/>
      <c r="H235" s="21"/>
    </row>
    <row r="236" spans="1:8">
      <c r="A236" s="36" t="str">
        <f>Rundown!B236</f>
        <v/>
      </c>
      <c r="B236" s="37" t="str">
        <f>Rundown!E236</f>
        <v/>
      </c>
      <c r="C236" s="21"/>
      <c r="D236" s="21"/>
      <c r="E236" s="21"/>
      <c r="F236" s="21"/>
      <c r="G236" s="21"/>
      <c r="H236" s="21"/>
    </row>
    <row r="237" spans="1:8">
      <c r="A237" s="36" t="str">
        <f>Rundown!B237</f>
        <v/>
      </c>
      <c r="B237" s="37" t="str">
        <f>Rundown!E237</f>
        <v/>
      </c>
      <c r="C237" s="21"/>
      <c r="D237" s="21"/>
      <c r="E237" s="21"/>
      <c r="F237" s="21"/>
      <c r="G237" s="21"/>
      <c r="H237" s="21"/>
    </row>
    <row r="238" spans="1:8">
      <c r="A238" s="36" t="str">
        <f>Rundown!B238</f>
        <v/>
      </c>
      <c r="B238" s="37" t="str">
        <f>Rundown!E238</f>
        <v/>
      </c>
      <c r="C238" s="21"/>
      <c r="D238" s="21"/>
      <c r="E238" s="21"/>
      <c r="F238" s="21"/>
      <c r="G238" s="21"/>
      <c r="H238" s="21"/>
    </row>
    <row r="239" spans="1:8">
      <c r="A239" s="36" t="str">
        <f>Rundown!B239</f>
        <v/>
      </c>
      <c r="B239" s="37" t="str">
        <f>Rundown!E239</f>
        <v/>
      </c>
      <c r="C239" s="21"/>
      <c r="D239" s="21"/>
      <c r="E239" s="21"/>
      <c r="F239" s="21"/>
      <c r="G239" s="21"/>
      <c r="H239" s="21"/>
    </row>
    <row r="240" spans="1:8">
      <c r="A240" s="36" t="str">
        <f>Rundown!B240</f>
        <v/>
      </c>
      <c r="B240" s="37" t="str">
        <f>Rundown!E240</f>
        <v/>
      </c>
      <c r="C240" s="21"/>
      <c r="D240" s="21"/>
      <c r="E240" s="21"/>
      <c r="F240" s="21"/>
      <c r="G240" s="21"/>
      <c r="H240" s="21"/>
    </row>
    <row r="241" spans="1:8">
      <c r="A241" s="36" t="str">
        <f>Rundown!B241</f>
        <v/>
      </c>
      <c r="B241" s="37" t="str">
        <f>Rundown!E241</f>
        <v/>
      </c>
      <c r="C241" s="21"/>
      <c r="D241" s="21"/>
      <c r="E241" s="21"/>
      <c r="F241" s="21"/>
      <c r="G241" s="21"/>
      <c r="H241" s="21"/>
    </row>
    <row r="242" spans="1:8">
      <c r="A242" s="36" t="str">
        <f>Rundown!B242</f>
        <v/>
      </c>
      <c r="B242" s="37" t="str">
        <f>Rundown!E242</f>
        <v/>
      </c>
      <c r="C242" s="21"/>
      <c r="D242" s="21"/>
      <c r="E242" s="21"/>
      <c r="F242" s="21"/>
      <c r="G242" s="21"/>
      <c r="H242" s="21"/>
    </row>
    <row r="243" spans="1:8">
      <c r="A243" s="36" t="str">
        <f>Rundown!B243</f>
        <v/>
      </c>
      <c r="B243" s="37" t="str">
        <f>Rundown!E243</f>
        <v/>
      </c>
      <c r="C243" s="21"/>
      <c r="D243" s="21"/>
      <c r="E243" s="21"/>
      <c r="F243" s="21"/>
      <c r="G243" s="21"/>
      <c r="H243" s="21"/>
    </row>
    <row r="244" spans="1:8">
      <c r="A244" s="36" t="str">
        <f>Rundown!B244</f>
        <v/>
      </c>
      <c r="B244" s="37" t="str">
        <f>Rundown!E244</f>
        <v/>
      </c>
      <c r="C244" s="21"/>
      <c r="D244" s="21"/>
      <c r="E244" s="21"/>
      <c r="F244" s="21"/>
      <c r="G244" s="21"/>
      <c r="H244" s="21"/>
    </row>
    <row r="245" spans="1:8">
      <c r="A245" s="36" t="str">
        <f>Rundown!B245</f>
        <v/>
      </c>
      <c r="B245" s="37" t="str">
        <f>Rundown!E245</f>
        <v/>
      </c>
      <c r="C245" s="21"/>
      <c r="D245" s="21"/>
      <c r="E245" s="21"/>
      <c r="F245" s="21"/>
      <c r="G245" s="21"/>
      <c r="H245" s="21"/>
    </row>
    <row r="246" spans="1:8">
      <c r="A246" s="36" t="str">
        <f>Rundown!B246</f>
        <v/>
      </c>
      <c r="B246" s="37" t="str">
        <f>Rundown!E246</f>
        <v/>
      </c>
      <c r="C246" s="21"/>
      <c r="D246" s="21"/>
      <c r="E246" s="21"/>
      <c r="F246" s="21"/>
      <c r="G246" s="21"/>
      <c r="H246" s="21"/>
    </row>
    <row r="247" spans="1:8">
      <c r="A247" s="36" t="str">
        <f>Rundown!B247</f>
        <v/>
      </c>
      <c r="B247" s="37" t="str">
        <f>Rundown!E247</f>
        <v/>
      </c>
      <c r="C247" s="21"/>
      <c r="D247" s="21"/>
      <c r="E247" s="21"/>
      <c r="F247" s="21"/>
      <c r="G247" s="21"/>
      <c r="H247" s="21"/>
    </row>
    <row r="248" spans="1:8">
      <c r="A248" s="36" t="str">
        <f>Rundown!B248</f>
        <v/>
      </c>
      <c r="B248" s="37" t="str">
        <f>Rundown!E248</f>
        <v/>
      </c>
      <c r="C248" s="21"/>
      <c r="D248" s="21"/>
      <c r="E248" s="21"/>
      <c r="F248" s="21"/>
      <c r="G248" s="21"/>
      <c r="H248" s="21"/>
    </row>
    <row r="249" spans="1:8">
      <c r="A249" s="36" t="str">
        <f>Rundown!B249</f>
        <v/>
      </c>
      <c r="B249" s="37" t="str">
        <f>Rundown!E249</f>
        <v/>
      </c>
      <c r="C249" s="21"/>
      <c r="D249" s="21"/>
      <c r="E249" s="21"/>
      <c r="F249" s="21"/>
      <c r="G249" s="21"/>
      <c r="H249" s="21"/>
    </row>
    <row r="250" spans="1:8">
      <c r="A250" s="36" t="str">
        <f>Rundown!B250</f>
        <v/>
      </c>
      <c r="B250" s="37" t="str">
        <f>Rundown!E250</f>
        <v/>
      </c>
      <c r="C250" s="21"/>
      <c r="D250" s="21"/>
      <c r="E250" s="21"/>
      <c r="F250" s="21"/>
      <c r="G250" s="21"/>
      <c r="H250" s="21"/>
    </row>
    <row r="251" spans="1:8">
      <c r="A251" s="36" t="str">
        <f>Rundown!B251</f>
        <v/>
      </c>
      <c r="B251" s="37" t="str">
        <f>Rundown!E251</f>
        <v/>
      </c>
      <c r="C251" s="21"/>
      <c r="D251" s="21"/>
      <c r="E251" s="21"/>
      <c r="F251" s="21"/>
      <c r="G251" s="21"/>
      <c r="H251" s="21"/>
    </row>
    <row r="252" spans="1:8">
      <c r="A252" s="36" t="str">
        <f>Rundown!B252</f>
        <v/>
      </c>
      <c r="B252" s="37" t="str">
        <f>Rundown!E252</f>
        <v/>
      </c>
      <c r="C252" s="21"/>
      <c r="D252" s="21"/>
      <c r="E252" s="21"/>
      <c r="F252" s="21"/>
      <c r="G252" s="21"/>
      <c r="H252" s="21"/>
    </row>
    <row r="253" spans="1:8">
      <c r="A253" s="36" t="str">
        <f>Rundown!B253</f>
        <v/>
      </c>
      <c r="B253" s="37" t="str">
        <f>Rundown!E253</f>
        <v/>
      </c>
      <c r="C253" s="21"/>
      <c r="D253" s="21"/>
      <c r="E253" s="21"/>
      <c r="F253" s="21"/>
      <c r="G253" s="21"/>
      <c r="H253" s="21"/>
    </row>
    <row r="254" spans="1:8">
      <c r="A254" s="36" t="str">
        <f>Rundown!B254</f>
        <v/>
      </c>
      <c r="B254" s="37" t="str">
        <f>Rundown!E254</f>
        <v/>
      </c>
      <c r="C254" s="21"/>
      <c r="D254" s="21"/>
      <c r="E254" s="21"/>
      <c r="F254" s="21"/>
      <c r="G254" s="21"/>
      <c r="H254" s="21"/>
    </row>
    <row r="255" spans="1:8">
      <c r="A255" s="36" t="str">
        <f>Rundown!B255</f>
        <v/>
      </c>
      <c r="B255" s="37" t="str">
        <f>Rundown!E255</f>
        <v/>
      </c>
      <c r="C255" s="21"/>
      <c r="D255" s="21"/>
      <c r="E255" s="21"/>
      <c r="F255" s="21"/>
      <c r="G255" s="21"/>
      <c r="H255" s="21"/>
    </row>
    <row r="256" spans="1:8">
      <c r="A256" s="36" t="str">
        <f>Rundown!B256</f>
        <v/>
      </c>
      <c r="B256" s="37" t="str">
        <f>Rundown!E256</f>
        <v/>
      </c>
      <c r="C256" s="21"/>
      <c r="D256" s="21"/>
      <c r="E256" s="21"/>
      <c r="F256" s="21"/>
      <c r="G256" s="21"/>
      <c r="H256" s="21"/>
    </row>
    <row r="257" spans="1:8">
      <c r="A257" s="36" t="str">
        <f>Rundown!B257</f>
        <v/>
      </c>
      <c r="B257" s="37" t="str">
        <f>Rundown!E257</f>
        <v/>
      </c>
      <c r="C257" s="21"/>
      <c r="D257" s="21"/>
      <c r="E257" s="21"/>
      <c r="F257" s="21"/>
      <c r="G257" s="21"/>
      <c r="H257" s="21"/>
    </row>
    <row r="258" spans="1:8">
      <c r="A258" s="36" t="str">
        <f>Rundown!B258</f>
        <v/>
      </c>
      <c r="B258" s="37" t="str">
        <f>Rundown!E258</f>
        <v/>
      </c>
      <c r="C258" s="21"/>
      <c r="D258" s="21"/>
      <c r="E258" s="21"/>
      <c r="F258" s="21"/>
      <c r="G258" s="21"/>
      <c r="H258" s="21"/>
    </row>
    <row r="259" spans="1:8">
      <c r="A259" s="36" t="str">
        <f>Rundown!B259</f>
        <v/>
      </c>
      <c r="B259" s="37" t="str">
        <f>Rundown!E259</f>
        <v/>
      </c>
      <c r="C259" s="21"/>
      <c r="D259" s="21"/>
      <c r="E259" s="21"/>
      <c r="F259" s="21"/>
      <c r="G259" s="21"/>
      <c r="H259" s="21"/>
    </row>
    <row r="260" spans="1:8">
      <c r="A260" s="36" t="str">
        <f>Rundown!B260</f>
        <v/>
      </c>
      <c r="B260" s="37" t="str">
        <f>Rundown!E260</f>
        <v/>
      </c>
      <c r="C260" s="21"/>
      <c r="D260" s="21"/>
      <c r="E260" s="21"/>
      <c r="F260" s="21"/>
      <c r="G260" s="21"/>
      <c r="H260" s="21"/>
    </row>
    <row r="261" spans="1:8">
      <c r="A261" s="36" t="str">
        <f>Rundown!B261</f>
        <v/>
      </c>
      <c r="B261" s="37" t="str">
        <f>Rundown!E261</f>
        <v/>
      </c>
      <c r="C261" s="21"/>
      <c r="D261" s="21"/>
      <c r="E261" s="21"/>
      <c r="F261" s="21"/>
      <c r="G261" s="21"/>
      <c r="H261" s="21"/>
    </row>
    <row r="262" spans="1:8">
      <c r="A262" s="36" t="str">
        <f>Rundown!B262</f>
        <v/>
      </c>
      <c r="B262" s="37" t="str">
        <f>Rundown!E262</f>
        <v/>
      </c>
      <c r="C262" s="21"/>
      <c r="D262" s="21"/>
      <c r="E262" s="21"/>
      <c r="F262" s="21"/>
      <c r="G262" s="21"/>
      <c r="H262" s="21"/>
    </row>
    <row r="263" spans="1:8">
      <c r="A263" s="36" t="str">
        <f>Rundown!B263</f>
        <v/>
      </c>
      <c r="B263" s="37" t="str">
        <f>Rundown!E263</f>
        <v/>
      </c>
      <c r="C263" s="21"/>
      <c r="D263" s="21"/>
      <c r="E263" s="21"/>
      <c r="F263" s="21"/>
      <c r="G263" s="21"/>
      <c r="H263" s="21"/>
    </row>
    <row r="264" spans="1:8">
      <c r="A264" s="36" t="str">
        <f>Rundown!B264</f>
        <v/>
      </c>
      <c r="B264" s="37" t="str">
        <f>Rundown!E264</f>
        <v/>
      </c>
      <c r="C264" s="21"/>
      <c r="D264" s="21"/>
      <c r="E264" s="21"/>
      <c r="F264" s="21"/>
      <c r="G264" s="21"/>
      <c r="H264" s="21"/>
    </row>
    <row r="265" spans="1:8">
      <c r="A265" s="36" t="str">
        <f>Rundown!B265</f>
        <v/>
      </c>
      <c r="B265" s="37" t="str">
        <f>Rundown!E265</f>
        <v/>
      </c>
      <c r="C265" s="21"/>
      <c r="D265" s="21"/>
      <c r="E265" s="21"/>
      <c r="F265" s="21"/>
      <c r="G265" s="21"/>
      <c r="H265" s="21"/>
    </row>
    <row r="266" spans="1:8">
      <c r="A266" s="36" t="str">
        <f>Rundown!B266</f>
        <v/>
      </c>
      <c r="B266" s="37" t="str">
        <f>Rundown!E266</f>
        <v/>
      </c>
      <c r="C266" s="21"/>
      <c r="D266" s="21"/>
      <c r="E266" s="21"/>
      <c r="F266" s="21"/>
      <c r="G266" s="21"/>
      <c r="H266" s="21"/>
    </row>
    <row r="267" spans="1:8">
      <c r="A267" s="36" t="str">
        <f>Rundown!B267</f>
        <v/>
      </c>
      <c r="B267" s="37" t="str">
        <f>Rundown!E267</f>
        <v/>
      </c>
      <c r="C267" s="21"/>
      <c r="D267" s="21"/>
      <c r="E267" s="21"/>
      <c r="F267" s="21"/>
      <c r="G267" s="21"/>
      <c r="H267" s="21"/>
    </row>
    <row r="268" spans="1:8">
      <c r="A268" s="36" t="str">
        <f>Rundown!B268</f>
        <v/>
      </c>
      <c r="B268" s="37" t="str">
        <f>Rundown!E268</f>
        <v/>
      </c>
      <c r="C268" s="21"/>
      <c r="D268" s="21"/>
      <c r="E268" s="21"/>
      <c r="F268" s="21"/>
      <c r="G268" s="21"/>
      <c r="H268" s="21"/>
    </row>
    <row r="269" spans="1:8">
      <c r="A269" s="36" t="str">
        <f>Rundown!B269</f>
        <v/>
      </c>
      <c r="B269" s="37" t="str">
        <f>Rundown!E269</f>
        <v/>
      </c>
      <c r="C269" s="21"/>
      <c r="D269" s="21"/>
      <c r="E269" s="21"/>
      <c r="F269" s="21"/>
      <c r="G269" s="21"/>
      <c r="H269" s="21"/>
    </row>
    <row r="270" spans="1:8">
      <c r="A270" s="36" t="str">
        <f>Rundown!B270</f>
        <v/>
      </c>
      <c r="B270" s="37" t="str">
        <f>Rundown!E270</f>
        <v/>
      </c>
      <c r="C270" s="21"/>
      <c r="D270" s="21"/>
      <c r="E270" s="21"/>
      <c r="F270" s="21"/>
      <c r="G270" s="21"/>
      <c r="H270" s="21"/>
    </row>
    <row r="271" spans="1:8">
      <c r="A271" s="36" t="str">
        <f>Rundown!B271</f>
        <v/>
      </c>
      <c r="B271" s="37" t="str">
        <f>Rundown!E271</f>
        <v/>
      </c>
      <c r="C271" s="21"/>
      <c r="D271" s="21"/>
      <c r="E271" s="21"/>
      <c r="F271" s="21"/>
      <c r="G271" s="21"/>
      <c r="H271" s="21"/>
    </row>
    <row r="272" spans="1:8">
      <c r="A272" s="36" t="str">
        <f>Rundown!B272</f>
        <v/>
      </c>
      <c r="B272" s="37" t="str">
        <f>Rundown!E272</f>
        <v/>
      </c>
      <c r="C272" s="21"/>
      <c r="D272" s="21"/>
      <c r="E272" s="21"/>
      <c r="F272" s="21"/>
      <c r="G272" s="21"/>
      <c r="H272" s="21"/>
    </row>
    <row r="273" spans="1:8">
      <c r="A273" s="36" t="str">
        <f>Rundown!B273</f>
        <v/>
      </c>
      <c r="B273" s="37" t="str">
        <f>Rundown!E273</f>
        <v/>
      </c>
      <c r="C273" s="21"/>
      <c r="D273" s="21"/>
      <c r="E273" s="21"/>
      <c r="F273" s="21"/>
      <c r="G273" s="21"/>
      <c r="H273" s="21"/>
    </row>
    <row r="274" spans="1:8">
      <c r="A274" s="36" t="str">
        <f>Rundown!B274</f>
        <v/>
      </c>
      <c r="B274" s="37" t="str">
        <f>Rundown!E274</f>
        <v/>
      </c>
      <c r="C274" s="21"/>
      <c r="D274" s="21"/>
      <c r="E274" s="21"/>
      <c r="F274" s="21"/>
      <c r="G274" s="21"/>
      <c r="H274" s="21"/>
    </row>
    <row r="275" spans="1:8">
      <c r="A275" s="36" t="str">
        <f>Rundown!B275</f>
        <v/>
      </c>
      <c r="B275" s="37" t="str">
        <f>Rundown!E275</f>
        <v/>
      </c>
      <c r="C275" s="21"/>
      <c r="D275" s="21"/>
      <c r="E275" s="21"/>
      <c r="F275" s="21"/>
      <c r="G275" s="21"/>
      <c r="H275" s="21"/>
    </row>
    <row r="276" spans="1:8">
      <c r="A276" s="36" t="str">
        <f>Rundown!B276</f>
        <v/>
      </c>
      <c r="B276" s="37" t="str">
        <f>Rundown!E276</f>
        <v/>
      </c>
      <c r="C276" s="21"/>
      <c r="D276" s="21"/>
      <c r="E276" s="21"/>
      <c r="F276" s="21"/>
      <c r="G276" s="21"/>
      <c r="H276" s="21"/>
    </row>
    <row r="277" spans="1:8">
      <c r="A277" s="36" t="str">
        <f>Rundown!B277</f>
        <v/>
      </c>
      <c r="B277" s="37" t="str">
        <f>Rundown!E277</f>
        <v/>
      </c>
      <c r="C277" s="21"/>
      <c r="D277" s="21"/>
      <c r="E277" s="21"/>
      <c r="F277" s="21"/>
      <c r="G277" s="21"/>
      <c r="H277" s="21"/>
    </row>
    <row r="278" spans="1:8">
      <c r="A278" s="36" t="str">
        <f>Rundown!B278</f>
        <v/>
      </c>
      <c r="B278" s="37" t="str">
        <f>Rundown!E278</f>
        <v/>
      </c>
      <c r="C278" s="21"/>
      <c r="D278" s="21"/>
      <c r="E278" s="21"/>
      <c r="F278" s="21"/>
      <c r="G278" s="21"/>
      <c r="H278" s="21"/>
    </row>
    <row r="279" spans="1:8">
      <c r="A279" s="36" t="str">
        <f>Rundown!B279</f>
        <v/>
      </c>
      <c r="B279" s="37" t="str">
        <f>Rundown!E279</f>
        <v/>
      </c>
      <c r="C279" s="21"/>
      <c r="D279" s="21"/>
      <c r="E279" s="21"/>
      <c r="F279" s="21"/>
      <c r="G279" s="21"/>
      <c r="H279" s="21"/>
    </row>
    <row r="280" spans="1:8">
      <c r="A280" s="36" t="str">
        <f>Rundown!B280</f>
        <v/>
      </c>
      <c r="B280" s="37" t="str">
        <f>Rundown!E280</f>
        <v/>
      </c>
      <c r="C280" s="21"/>
      <c r="D280" s="21"/>
      <c r="E280" s="21"/>
      <c r="F280" s="21"/>
      <c r="G280" s="21"/>
      <c r="H280" s="21"/>
    </row>
    <row r="281" spans="1:8">
      <c r="A281" s="36" t="str">
        <f>Rundown!B281</f>
        <v/>
      </c>
      <c r="B281" s="37" t="str">
        <f>Rundown!E281</f>
        <v/>
      </c>
      <c r="C281" s="21"/>
      <c r="D281" s="21"/>
      <c r="E281" s="21"/>
      <c r="F281" s="21"/>
      <c r="G281" s="21"/>
      <c r="H281" s="21"/>
    </row>
    <row r="282" spans="1:8">
      <c r="A282" s="36" t="str">
        <f>Rundown!B282</f>
        <v/>
      </c>
      <c r="B282" s="37" t="str">
        <f>Rundown!E282</f>
        <v/>
      </c>
      <c r="C282" s="21"/>
      <c r="D282" s="21"/>
      <c r="E282" s="21"/>
      <c r="F282" s="21"/>
      <c r="G282" s="21"/>
      <c r="H282" s="21"/>
    </row>
    <row r="283" spans="1:8">
      <c r="A283" s="36" t="str">
        <f>Rundown!B283</f>
        <v/>
      </c>
      <c r="B283" s="37" t="str">
        <f>Rundown!E283</f>
        <v/>
      </c>
      <c r="C283" s="21"/>
      <c r="D283" s="21"/>
      <c r="E283" s="21"/>
      <c r="F283" s="21"/>
      <c r="G283" s="21"/>
      <c r="H283" s="21"/>
    </row>
    <row r="284" spans="1:8">
      <c r="A284" s="36" t="str">
        <f>Rundown!B284</f>
        <v/>
      </c>
      <c r="B284" s="37" t="str">
        <f>Rundown!E284</f>
        <v/>
      </c>
      <c r="C284" s="21"/>
      <c r="D284" s="21"/>
      <c r="E284" s="21"/>
      <c r="F284" s="21"/>
      <c r="G284" s="21"/>
      <c r="H284" s="21"/>
    </row>
    <row r="285" spans="1:8">
      <c r="A285" s="36" t="str">
        <f>Rundown!B285</f>
        <v/>
      </c>
      <c r="B285" s="37" t="str">
        <f>Rundown!E285</f>
        <v/>
      </c>
      <c r="C285" s="21"/>
      <c r="D285" s="21"/>
      <c r="E285" s="21"/>
      <c r="F285" s="21"/>
      <c r="G285" s="21"/>
      <c r="H285" s="21"/>
    </row>
    <row r="286" spans="1:8">
      <c r="A286" s="36" t="str">
        <f>Rundown!B286</f>
        <v/>
      </c>
      <c r="B286" s="37" t="str">
        <f>Rundown!E286</f>
        <v/>
      </c>
      <c r="C286" s="21"/>
      <c r="D286" s="21"/>
      <c r="E286" s="21"/>
      <c r="F286" s="21"/>
      <c r="G286" s="21"/>
      <c r="H286" s="21"/>
    </row>
    <row r="287" spans="1:8">
      <c r="A287" s="36" t="str">
        <f>Rundown!B287</f>
        <v/>
      </c>
      <c r="B287" s="37" t="str">
        <f>Rundown!E287</f>
        <v/>
      </c>
      <c r="C287" s="21"/>
      <c r="D287" s="21"/>
      <c r="E287" s="21"/>
      <c r="F287" s="21"/>
      <c r="G287" s="21"/>
      <c r="H287" s="21"/>
    </row>
    <row r="288" spans="1:8">
      <c r="A288" s="36" t="str">
        <f>Rundown!B288</f>
        <v/>
      </c>
      <c r="B288" s="37" t="str">
        <f>Rundown!E288</f>
        <v/>
      </c>
      <c r="C288" s="21"/>
      <c r="D288" s="21"/>
      <c r="E288" s="21"/>
      <c r="F288" s="21"/>
      <c r="G288" s="21"/>
      <c r="H288" s="21"/>
    </row>
    <row r="289" spans="1:8">
      <c r="A289" s="36" t="str">
        <f>Rundown!B289</f>
        <v/>
      </c>
      <c r="B289" s="37" t="str">
        <f>Rundown!E289</f>
        <v/>
      </c>
      <c r="C289" s="21"/>
      <c r="D289" s="21"/>
      <c r="E289" s="21"/>
      <c r="F289" s="21"/>
      <c r="G289" s="21"/>
      <c r="H289" s="21"/>
    </row>
    <row r="290" spans="1:8">
      <c r="A290" s="36" t="str">
        <f>Rundown!B290</f>
        <v/>
      </c>
      <c r="B290" s="37" t="str">
        <f>Rundown!E290</f>
        <v/>
      </c>
      <c r="C290" s="21"/>
      <c r="D290" s="21"/>
      <c r="E290" s="21"/>
      <c r="F290" s="21"/>
      <c r="G290" s="21"/>
      <c r="H290" s="21"/>
    </row>
    <row r="291" spans="1:8">
      <c r="A291" s="36" t="str">
        <f>Rundown!B291</f>
        <v/>
      </c>
      <c r="B291" s="37" t="str">
        <f>Rundown!E291</f>
        <v/>
      </c>
      <c r="C291" s="21"/>
      <c r="D291" s="21"/>
      <c r="E291" s="21"/>
      <c r="F291" s="21"/>
      <c r="G291" s="21"/>
      <c r="H291" s="21"/>
    </row>
    <row r="292" spans="1:8">
      <c r="A292" s="36" t="str">
        <f>Rundown!B292</f>
        <v/>
      </c>
      <c r="B292" s="37" t="str">
        <f>Rundown!E292</f>
        <v/>
      </c>
      <c r="C292" s="21"/>
      <c r="D292" s="21"/>
      <c r="E292" s="21"/>
      <c r="F292" s="21"/>
      <c r="G292" s="21"/>
      <c r="H292" s="21"/>
    </row>
    <row r="293" spans="1:8">
      <c r="A293" s="36" t="str">
        <f>Rundown!B293</f>
        <v/>
      </c>
      <c r="B293" s="37" t="str">
        <f>Rundown!E293</f>
        <v/>
      </c>
      <c r="C293" s="21"/>
      <c r="D293" s="21"/>
      <c r="E293" s="21"/>
      <c r="F293" s="21"/>
      <c r="G293" s="21"/>
      <c r="H293" s="21"/>
    </row>
    <row r="294" spans="1:8">
      <c r="A294" s="36" t="str">
        <f>Rundown!B294</f>
        <v/>
      </c>
      <c r="B294" s="37" t="str">
        <f>Rundown!E294</f>
        <v/>
      </c>
      <c r="C294" s="21"/>
      <c r="D294" s="21"/>
      <c r="E294" s="21"/>
      <c r="F294" s="21"/>
      <c r="G294" s="21"/>
      <c r="H294" s="21"/>
    </row>
    <row r="295" spans="1:8">
      <c r="A295" s="36" t="str">
        <f>Rundown!B295</f>
        <v/>
      </c>
      <c r="B295" s="37" t="str">
        <f>Rundown!E295</f>
        <v/>
      </c>
      <c r="C295" s="21"/>
      <c r="D295" s="21"/>
      <c r="E295" s="21"/>
      <c r="F295" s="21"/>
      <c r="G295" s="21"/>
      <c r="H295" s="21"/>
    </row>
    <row r="296" spans="1:8">
      <c r="A296" s="36" t="str">
        <f>Rundown!B296</f>
        <v/>
      </c>
      <c r="B296" s="37" t="str">
        <f>Rundown!E296</f>
        <v/>
      </c>
      <c r="C296" s="21"/>
      <c r="D296" s="21"/>
      <c r="E296" s="21"/>
      <c r="F296" s="21"/>
      <c r="G296" s="21"/>
      <c r="H296" s="21"/>
    </row>
    <row r="297" spans="1:8">
      <c r="A297" s="36" t="str">
        <f>Rundown!B297</f>
        <v/>
      </c>
      <c r="B297" s="37" t="str">
        <f>Rundown!E297</f>
        <v/>
      </c>
      <c r="C297" s="21"/>
      <c r="D297" s="21"/>
      <c r="E297" s="21"/>
      <c r="F297" s="21"/>
      <c r="G297" s="21"/>
      <c r="H297" s="21"/>
    </row>
    <row r="298" spans="1:8">
      <c r="A298" s="36" t="str">
        <f>Rundown!B298</f>
        <v/>
      </c>
      <c r="B298" s="37" t="str">
        <f>Rundown!E298</f>
        <v/>
      </c>
      <c r="C298" s="21"/>
      <c r="D298" s="21"/>
      <c r="E298" s="21"/>
      <c r="F298" s="21"/>
      <c r="G298" s="21"/>
      <c r="H298" s="21"/>
    </row>
    <row r="299" spans="1:8">
      <c r="A299" s="36" t="str">
        <f>Rundown!B299</f>
        <v/>
      </c>
      <c r="B299" s="37" t="str">
        <f>Rundown!E299</f>
        <v/>
      </c>
      <c r="C299" s="21"/>
      <c r="D299" s="21"/>
      <c r="E299" s="21"/>
      <c r="F299" s="21"/>
      <c r="G299" s="21"/>
      <c r="H299" s="21"/>
    </row>
    <row r="300" spans="1:8">
      <c r="A300" s="36" t="str">
        <f>Rundown!B300</f>
        <v/>
      </c>
      <c r="B300" s="37" t="str">
        <f>Rundown!E300</f>
        <v/>
      </c>
      <c r="C300" s="21"/>
      <c r="D300" s="21"/>
      <c r="E300" s="21"/>
      <c r="F300" s="21"/>
      <c r="G300" s="21"/>
      <c r="H300" s="21"/>
    </row>
    <row r="301" spans="1:8">
      <c r="A301" s="25"/>
    </row>
  </sheetData>
  <mergeCells count="4">
    <mergeCell ref="C2:D2"/>
    <mergeCell ref="G2:H2"/>
    <mergeCell ref="A1:H1"/>
    <mergeCell ref="E2:F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54"/>
  <sheetViews>
    <sheetView showGridLines="0" zoomScale="90" zoomScaleNormal="90" workbookViewId="0"/>
  </sheetViews>
  <sheetFormatPr defaultRowHeight="12.5"/>
  <cols>
    <col min="1" max="1" width="0.81640625" style="2" customWidth="1"/>
    <col min="2" max="2" width="15.81640625" style="2" customWidth="1"/>
    <col min="3" max="3" width="16.1796875" style="2" bestFit="1" customWidth="1"/>
    <col min="4" max="4" width="9.1796875" style="2"/>
    <col min="5" max="5" width="14.81640625" style="2" customWidth="1"/>
    <col min="6" max="7" width="13.453125" style="2" bestFit="1" customWidth="1"/>
    <col min="8" max="8" width="17.1796875" style="2" customWidth="1"/>
    <col min="9" max="9" width="15.81640625" style="2" customWidth="1"/>
    <col min="10" max="10" width="18.54296875" style="2" customWidth="1"/>
    <col min="11" max="11" width="1.54296875" style="2" customWidth="1"/>
    <col min="12" max="12" width="8" style="2" customWidth="1"/>
    <col min="13" max="13" width="10.81640625" style="2" customWidth="1"/>
    <col min="14" max="15" width="12.81640625" style="2" customWidth="1"/>
    <col min="16" max="16" width="5.54296875" style="2" customWidth="1"/>
    <col min="17" max="18" width="12.81640625" style="2" customWidth="1"/>
    <col min="19" max="19" width="15.54296875" style="2" customWidth="1"/>
    <col min="20" max="20" width="1.1796875" style="2" customWidth="1"/>
    <col min="21" max="255" width="9.1796875" style="2"/>
    <col min="256" max="256" width="0.81640625" style="2" customWidth="1"/>
    <col min="257" max="257" width="9.1796875" style="2"/>
    <col min="258" max="258" width="11.1796875" style="2" customWidth="1"/>
    <col min="259" max="259" width="9.1796875" style="2"/>
    <col min="260" max="260" width="10.54296875" style="2" customWidth="1"/>
    <col min="261" max="261" width="9.1796875" style="2"/>
    <col min="262" max="262" width="10.453125" style="2" customWidth="1"/>
    <col min="263" max="263" width="7.1796875" style="2" customWidth="1"/>
    <col min="264" max="264" width="10.453125" style="2" customWidth="1"/>
    <col min="265" max="265" width="9.1796875" style="2"/>
    <col min="266" max="266" width="1.81640625" style="2" customWidth="1"/>
    <col min="267" max="268" width="9.1796875" style="2"/>
    <col min="269" max="269" width="14.81640625" style="2" customWidth="1"/>
    <col min="270" max="270" width="2.453125" style="2" customWidth="1"/>
    <col min="271" max="271" width="6.453125" style="2" customWidth="1"/>
    <col min="272" max="273" width="9.1796875" style="2"/>
    <col min="274" max="274" width="12.81640625" style="2" customWidth="1"/>
    <col min="275" max="275" width="13.81640625" style="2" customWidth="1"/>
    <col min="276" max="276" width="0.81640625" style="2" customWidth="1"/>
    <col min="277" max="511" width="9.1796875" style="2"/>
    <col min="512" max="512" width="0.81640625" style="2" customWidth="1"/>
    <col min="513" max="513" width="9.1796875" style="2"/>
    <col min="514" max="514" width="11.1796875" style="2" customWidth="1"/>
    <col min="515" max="515" width="9.1796875" style="2"/>
    <col min="516" max="516" width="10.54296875" style="2" customWidth="1"/>
    <col min="517" max="517" width="9.1796875" style="2"/>
    <col min="518" max="518" width="10.453125" style="2" customWidth="1"/>
    <col min="519" max="519" width="7.1796875" style="2" customWidth="1"/>
    <col min="520" max="520" width="10.453125" style="2" customWidth="1"/>
    <col min="521" max="521" width="9.1796875" style="2"/>
    <col min="522" max="522" width="1.81640625" style="2" customWidth="1"/>
    <col min="523" max="524" width="9.1796875" style="2"/>
    <col min="525" max="525" width="14.81640625" style="2" customWidth="1"/>
    <col min="526" max="526" width="2.453125" style="2" customWidth="1"/>
    <col min="527" max="527" width="6.453125" style="2" customWidth="1"/>
    <col min="528" max="529" width="9.1796875" style="2"/>
    <col min="530" max="530" width="12.81640625" style="2" customWidth="1"/>
    <col min="531" max="531" width="13.81640625" style="2" customWidth="1"/>
    <col min="532" max="532" width="0.81640625" style="2" customWidth="1"/>
    <col min="533" max="767" width="9.1796875" style="2"/>
    <col min="768" max="768" width="0.81640625" style="2" customWidth="1"/>
    <col min="769" max="769" width="9.1796875" style="2"/>
    <col min="770" max="770" width="11.1796875" style="2" customWidth="1"/>
    <col min="771" max="771" width="9.1796875" style="2"/>
    <col min="772" max="772" width="10.54296875" style="2" customWidth="1"/>
    <col min="773" max="773" width="9.1796875" style="2"/>
    <col min="774" max="774" width="10.453125" style="2" customWidth="1"/>
    <col min="775" max="775" width="7.1796875" style="2" customWidth="1"/>
    <col min="776" max="776" width="10.453125" style="2" customWidth="1"/>
    <col min="777" max="777" width="9.1796875" style="2"/>
    <col min="778" max="778" width="1.81640625" style="2" customWidth="1"/>
    <col min="779" max="780" width="9.1796875" style="2"/>
    <col min="781" max="781" width="14.81640625" style="2" customWidth="1"/>
    <col min="782" max="782" width="2.453125" style="2" customWidth="1"/>
    <col min="783" max="783" width="6.453125" style="2" customWidth="1"/>
    <col min="784" max="785" width="9.1796875" style="2"/>
    <col min="786" max="786" width="12.81640625" style="2" customWidth="1"/>
    <col min="787" max="787" width="13.81640625" style="2" customWidth="1"/>
    <col min="788" max="788" width="0.81640625" style="2" customWidth="1"/>
    <col min="789" max="1023" width="9.1796875" style="2"/>
    <col min="1024" max="1024" width="0.81640625" style="2" customWidth="1"/>
    <col min="1025" max="1025" width="9.1796875" style="2"/>
    <col min="1026" max="1026" width="11.1796875" style="2" customWidth="1"/>
    <col min="1027" max="1027" width="9.1796875" style="2"/>
    <col min="1028" max="1028" width="10.54296875" style="2" customWidth="1"/>
    <col min="1029" max="1029" width="9.1796875" style="2"/>
    <col min="1030" max="1030" width="10.453125" style="2" customWidth="1"/>
    <col min="1031" max="1031" width="7.1796875" style="2" customWidth="1"/>
    <col min="1032" max="1032" width="10.453125" style="2" customWidth="1"/>
    <col min="1033" max="1033" width="9.1796875" style="2"/>
    <col min="1034" max="1034" width="1.81640625" style="2" customWidth="1"/>
    <col min="1035" max="1036" width="9.1796875" style="2"/>
    <col min="1037" max="1037" width="14.81640625" style="2" customWidth="1"/>
    <col min="1038" max="1038" width="2.453125" style="2" customWidth="1"/>
    <col min="1039" max="1039" width="6.453125" style="2" customWidth="1"/>
    <col min="1040" max="1041" width="9.1796875" style="2"/>
    <col min="1042" max="1042" width="12.81640625" style="2" customWidth="1"/>
    <col min="1043" max="1043" width="13.81640625" style="2" customWidth="1"/>
    <col min="1044" max="1044" width="0.81640625" style="2" customWidth="1"/>
    <col min="1045" max="1279" width="9.1796875" style="2"/>
    <col min="1280" max="1280" width="0.81640625" style="2" customWidth="1"/>
    <col min="1281" max="1281" width="9.1796875" style="2"/>
    <col min="1282" max="1282" width="11.1796875" style="2" customWidth="1"/>
    <col min="1283" max="1283" width="9.1796875" style="2"/>
    <col min="1284" max="1284" width="10.54296875" style="2" customWidth="1"/>
    <col min="1285" max="1285" width="9.1796875" style="2"/>
    <col min="1286" max="1286" width="10.453125" style="2" customWidth="1"/>
    <col min="1287" max="1287" width="7.1796875" style="2" customWidth="1"/>
    <col min="1288" max="1288" width="10.453125" style="2" customWidth="1"/>
    <col min="1289" max="1289" width="9.1796875" style="2"/>
    <col min="1290" max="1290" width="1.81640625" style="2" customWidth="1"/>
    <col min="1291" max="1292" width="9.1796875" style="2"/>
    <col min="1293" max="1293" width="14.81640625" style="2" customWidth="1"/>
    <col min="1294" max="1294" width="2.453125" style="2" customWidth="1"/>
    <col min="1295" max="1295" width="6.453125" style="2" customWidth="1"/>
    <col min="1296" max="1297" width="9.1796875" style="2"/>
    <col min="1298" max="1298" width="12.81640625" style="2" customWidth="1"/>
    <col min="1299" max="1299" width="13.81640625" style="2" customWidth="1"/>
    <col min="1300" max="1300" width="0.81640625" style="2" customWidth="1"/>
    <col min="1301" max="1535" width="9.1796875" style="2"/>
    <col min="1536" max="1536" width="0.81640625" style="2" customWidth="1"/>
    <col min="1537" max="1537" width="9.1796875" style="2"/>
    <col min="1538" max="1538" width="11.1796875" style="2" customWidth="1"/>
    <col min="1539" max="1539" width="9.1796875" style="2"/>
    <col min="1540" max="1540" width="10.54296875" style="2" customWidth="1"/>
    <col min="1541" max="1541" width="9.1796875" style="2"/>
    <col min="1542" max="1542" width="10.453125" style="2" customWidth="1"/>
    <col min="1543" max="1543" width="7.1796875" style="2" customWidth="1"/>
    <col min="1544" max="1544" width="10.453125" style="2" customWidth="1"/>
    <col min="1545" max="1545" width="9.1796875" style="2"/>
    <col min="1546" max="1546" width="1.81640625" style="2" customWidth="1"/>
    <col min="1547" max="1548" width="9.1796875" style="2"/>
    <col min="1549" max="1549" width="14.81640625" style="2" customWidth="1"/>
    <col min="1550" max="1550" width="2.453125" style="2" customWidth="1"/>
    <col min="1551" max="1551" width="6.453125" style="2" customWidth="1"/>
    <col min="1552" max="1553" width="9.1796875" style="2"/>
    <col min="1554" max="1554" width="12.81640625" style="2" customWidth="1"/>
    <col min="1555" max="1555" width="13.81640625" style="2" customWidth="1"/>
    <col min="1556" max="1556" width="0.81640625" style="2" customWidth="1"/>
    <col min="1557" max="1791" width="9.1796875" style="2"/>
    <col min="1792" max="1792" width="0.81640625" style="2" customWidth="1"/>
    <col min="1793" max="1793" width="9.1796875" style="2"/>
    <col min="1794" max="1794" width="11.1796875" style="2" customWidth="1"/>
    <col min="1795" max="1795" width="9.1796875" style="2"/>
    <col min="1796" max="1796" width="10.54296875" style="2" customWidth="1"/>
    <col min="1797" max="1797" width="9.1796875" style="2"/>
    <col min="1798" max="1798" width="10.453125" style="2" customWidth="1"/>
    <col min="1799" max="1799" width="7.1796875" style="2" customWidth="1"/>
    <col min="1800" max="1800" width="10.453125" style="2" customWidth="1"/>
    <col min="1801" max="1801" width="9.1796875" style="2"/>
    <col min="1802" max="1802" width="1.81640625" style="2" customWidth="1"/>
    <col min="1803" max="1804" width="9.1796875" style="2"/>
    <col min="1805" max="1805" width="14.81640625" style="2" customWidth="1"/>
    <col min="1806" max="1806" width="2.453125" style="2" customWidth="1"/>
    <col min="1807" max="1807" width="6.453125" style="2" customWidth="1"/>
    <col min="1808" max="1809" width="9.1796875" style="2"/>
    <col min="1810" max="1810" width="12.81640625" style="2" customWidth="1"/>
    <col min="1811" max="1811" width="13.81640625" style="2" customWidth="1"/>
    <col min="1812" max="1812" width="0.81640625" style="2" customWidth="1"/>
    <col min="1813" max="2047" width="9.1796875" style="2"/>
    <col min="2048" max="2048" width="0.81640625" style="2" customWidth="1"/>
    <col min="2049" max="2049" width="9.1796875" style="2"/>
    <col min="2050" max="2050" width="11.1796875" style="2" customWidth="1"/>
    <col min="2051" max="2051" width="9.1796875" style="2"/>
    <col min="2052" max="2052" width="10.54296875" style="2" customWidth="1"/>
    <col min="2053" max="2053" width="9.1796875" style="2"/>
    <col min="2054" max="2054" width="10.453125" style="2" customWidth="1"/>
    <col min="2055" max="2055" width="7.1796875" style="2" customWidth="1"/>
    <col min="2056" max="2056" width="10.453125" style="2" customWidth="1"/>
    <col min="2057" max="2057" width="9.1796875" style="2"/>
    <col min="2058" max="2058" width="1.81640625" style="2" customWidth="1"/>
    <col min="2059" max="2060" width="9.1796875" style="2"/>
    <col min="2061" max="2061" width="14.81640625" style="2" customWidth="1"/>
    <col min="2062" max="2062" width="2.453125" style="2" customWidth="1"/>
    <col min="2063" max="2063" width="6.453125" style="2" customWidth="1"/>
    <col min="2064" max="2065" width="9.1796875" style="2"/>
    <col min="2066" max="2066" width="12.81640625" style="2" customWidth="1"/>
    <col min="2067" max="2067" width="13.81640625" style="2" customWidth="1"/>
    <col min="2068" max="2068" width="0.81640625" style="2" customWidth="1"/>
    <col min="2069" max="2303" width="9.1796875" style="2"/>
    <col min="2304" max="2304" width="0.81640625" style="2" customWidth="1"/>
    <col min="2305" max="2305" width="9.1796875" style="2"/>
    <col min="2306" max="2306" width="11.1796875" style="2" customWidth="1"/>
    <col min="2307" max="2307" width="9.1796875" style="2"/>
    <col min="2308" max="2308" width="10.54296875" style="2" customWidth="1"/>
    <col min="2309" max="2309" width="9.1796875" style="2"/>
    <col min="2310" max="2310" width="10.453125" style="2" customWidth="1"/>
    <col min="2311" max="2311" width="7.1796875" style="2" customWidth="1"/>
    <col min="2312" max="2312" width="10.453125" style="2" customWidth="1"/>
    <col min="2313" max="2313" width="9.1796875" style="2"/>
    <col min="2314" max="2314" width="1.81640625" style="2" customWidth="1"/>
    <col min="2315" max="2316" width="9.1796875" style="2"/>
    <col min="2317" max="2317" width="14.81640625" style="2" customWidth="1"/>
    <col min="2318" max="2318" width="2.453125" style="2" customWidth="1"/>
    <col min="2319" max="2319" width="6.453125" style="2" customWidth="1"/>
    <col min="2320" max="2321" width="9.1796875" style="2"/>
    <col min="2322" max="2322" width="12.81640625" style="2" customWidth="1"/>
    <col min="2323" max="2323" width="13.81640625" style="2" customWidth="1"/>
    <col min="2324" max="2324" width="0.81640625" style="2" customWidth="1"/>
    <col min="2325" max="2559" width="9.1796875" style="2"/>
    <col min="2560" max="2560" width="0.81640625" style="2" customWidth="1"/>
    <col min="2561" max="2561" width="9.1796875" style="2"/>
    <col min="2562" max="2562" width="11.1796875" style="2" customWidth="1"/>
    <col min="2563" max="2563" width="9.1796875" style="2"/>
    <col min="2564" max="2564" width="10.54296875" style="2" customWidth="1"/>
    <col min="2565" max="2565" width="9.1796875" style="2"/>
    <col min="2566" max="2566" width="10.453125" style="2" customWidth="1"/>
    <col min="2567" max="2567" width="7.1796875" style="2" customWidth="1"/>
    <col min="2568" max="2568" width="10.453125" style="2" customWidth="1"/>
    <col min="2569" max="2569" width="9.1796875" style="2"/>
    <col min="2570" max="2570" width="1.81640625" style="2" customWidth="1"/>
    <col min="2571" max="2572" width="9.1796875" style="2"/>
    <col min="2573" max="2573" width="14.81640625" style="2" customWidth="1"/>
    <col min="2574" max="2574" width="2.453125" style="2" customWidth="1"/>
    <col min="2575" max="2575" width="6.453125" style="2" customWidth="1"/>
    <col min="2576" max="2577" width="9.1796875" style="2"/>
    <col min="2578" max="2578" width="12.81640625" style="2" customWidth="1"/>
    <col min="2579" max="2579" width="13.81640625" style="2" customWidth="1"/>
    <col min="2580" max="2580" width="0.81640625" style="2" customWidth="1"/>
    <col min="2581" max="2815" width="9.1796875" style="2"/>
    <col min="2816" max="2816" width="0.81640625" style="2" customWidth="1"/>
    <col min="2817" max="2817" width="9.1796875" style="2"/>
    <col min="2818" max="2818" width="11.1796875" style="2" customWidth="1"/>
    <col min="2819" max="2819" width="9.1796875" style="2"/>
    <col min="2820" max="2820" width="10.54296875" style="2" customWidth="1"/>
    <col min="2821" max="2821" width="9.1796875" style="2"/>
    <col min="2822" max="2822" width="10.453125" style="2" customWidth="1"/>
    <col min="2823" max="2823" width="7.1796875" style="2" customWidth="1"/>
    <col min="2824" max="2824" width="10.453125" style="2" customWidth="1"/>
    <col min="2825" max="2825" width="9.1796875" style="2"/>
    <col min="2826" max="2826" width="1.81640625" style="2" customWidth="1"/>
    <col min="2827" max="2828" width="9.1796875" style="2"/>
    <col min="2829" max="2829" width="14.81640625" style="2" customWidth="1"/>
    <col min="2830" max="2830" width="2.453125" style="2" customWidth="1"/>
    <col min="2831" max="2831" width="6.453125" style="2" customWidth="1"/>
    <col min="2832" max="2833" width="9.1796875" style="2"/>
    <col min="2834" max="2834" width="12.81640625" style="2" customWidth="1"/>
    <col min="2835" max="2835" width="13.81640625" style="2" customWidth="1"/>
    <col min="2836" max="2836" width="0.81640625" style="2" customWidth="1"/>
    <col min="2837" max="3071" width="9.1796875" style="2"/>
    <col min="3072" max="3072" width="0.81640625" style="2" customWidth="1"/>
    <col min="3073" max="3073" width="9.1796875" style="2"/>
    <col min="3074" max="3074" width="11.1796875" style="2" customWidth="1"/>
    <col min="3075" max="3075" width="9.1796875" style="2"/>
    <col min="3076" max="3076" width="10.54296875" style="2" customWidth="1"/>
    <col min="3077" max="3077" width="9.1796875" style="2"/>
    <col min="3078" max="3078" width="10.453125" style="2" customWidth="1"/>
    <col min="3079" max="3079" width="7.1796875" style="2" customWidth="1"/>
    <col min="3080" max="3080" width="10.453125" style="2" customWidth="1"/>
    <col min="3081" max="3081" width="9.1796875" style="2"/>
    <col min="3082" max="3082" width="1.81640625" style="2" customWidth="1"/>
    <col min="3083" max="3084" width="9.1796875" style="2"/>
    <col min="3085" max="3085" width="14.81640625" style="2" customWidth="1"/>
    <col min="3086" max="3086" width="2.453125" style="2" customWidth="1"/>
    <col min="3087" max="3087" width="6.453125" style="2" customWidth="1"/>
    <col min="3088" max="3089" width="9.1796875" style="2"/>
    <col min="3090" max="3090" width="12.81640625" style="2" customWidth="1"/>
    <col min="3091" max="3091" width="13.81640625" style="2" customWidth="1"/>
    <col min="3092" max="3092" width="0.81640625" style="2" customWidth="1"/>
    <col min="3093" max="3327" width="9.1796875" style="2"/>
    <col min="3328" max="3328" width="0.81640625" style="2" customWidth="1"/>
    <col min="3329" max="3329" width="9.1796875" style="2"/>
    <col min="3330" max="3330" width="11.1796875" style="2" customWidth="1"/>
    <col min="3331" max="3331" width="9.1796875" style="2"/>
    <col min="3332" max="3332" width="10.54296875" style="2" customWidth="1"/>
    <col min="3333" max="3333" width="9.1796875" style="2"/>
    <col min="3334" max="3334" width="10.453125" style="2" customWidth="1"/>
    <col min="3335" max="3335" width="7.1796875" style="2" customWidth="1"/>
    <col min="3336" max="3336" width="10.453125" style="2" customWidth="1"/>
    <col min="3337" max="3337" width="9.1796875" style="2"/>
    <col min="3338" max="3338" width="1.81640625" style="2" customWidth="1"/>
    <col min="3339" max="3340" width="9.1796875" style="2"/>
    <col min="3341" max="3341" width="14.81640625" style="2" customWidth="1"/>
    <col min="3342" max="3342" width="2.453125" style="2" customWidth="1"/>
    <col min="3343" max="3343" width="6.453125" style="2" customWidth="1"/>
    <col min="3344" max="3345" width="9.1796875" style="2"/>
    <col min="3346" max="3346" width="12.81640625" style="2" customWidth="1"/>
    <col min="3347" max="3347" width="13.81640625" style="2" customWidth="1"/>
    <col min="3348" max="3348" width="0.81640625" style="2" customWidth="1"/>
    <col min="3349" max="3583" width="9.1796875" style="2"/>
    <col min="3584" max="3584" width="0.81640625" style="2" customWidth="1"/>
    <col min="3585" max="3585" width="9.1796875" style="2"/>
    <col min="3586" max="3586" width="11.1796875" style="2" customWidth="1"/>
    <col min="3587" max="3587" width="9.1796875" style="2"/>
    <col min="3588" max="3588" width="10.54296875" style="2" customWidth="1"/>
    <col min="3589" max="3589" width="9.1796875" style="2"/>
    <col min="3590" max="3590" width="10.453125" style="2" customWidth="1"/>
    <col min="3591" max="3591" width="7.1796875" style="2" customWidth="1"/>
    <col min="3592" max="3592" width="10.453125" style="2" customWidth="1"/>
    <col min="3593" max="3593" width="9.1796875" style="2"/>
    <col min="3594" max="3594" width="1.81640625" style="2" customWidth="1"/>
    <col min="3595" max="3596" width="9.1796875" style="2"/>
    <col min="3597" max="3597" width="14.81640625" style="2" customWidth="1"/>
    <col min="3598" max="3598" width="2.453125" style="2" customWidth="1"/>
    <col min="3599" max="3599" width="6.453125" style="2" customWidth="1"/>
    <col min="3600" max="3601" width="9.1796875" style="2"/>
    <col min="3602" max="3602" width="12.81640625" style="2" customWidth="1"/>
    <col min="3603" max="3603" width="13.81640625" style="2" customWidth="1"/>
    <col min="3604" max="3604" width="0.81640625" style="2" customWidth="1"/>
    <col min="3605" max="3839" width="9.1796875" style="2"/>
    <col min="3840" max="3840" width="0.81640625" style="2" customWidth="1"/>
    <col min="3841" max="3841" width="9.1796875" style="2"/>
    <col min="3842" max="3842" width="11.1796875" style="2" customWidth="1"/>
    <col min="3843" max="3843" width="9.1796875" style="2"/>
    <col min="3844" max="3844" width="10.54296875" style="2" customWidth="1"/>
    <col min="3845" max="3845" width="9.1796875" style="2"/>
    <col min="3846" max="3846" width="10.453125" style="2" customWidth="1"/>
    <col min="3847" max="3847" width="7.1796875" style="2" customWidth="1"/>
    <col min="3848" max="3848" width="10.453125" style="2" customWidth="1"/>
    <col min="3849" max="3849" width="9.1796875" style="2"/>
    <col min="3850" max="3850" width="1.81640625" style="2" customWidth="1"/>
    <col min="3851" max="3852" width="9.1796875" style="2"/>
    <col min="3853" max="3853" width="14.81640625" style="2" customWidth="1"/>
    <col min="3854" max="3854" width="2.453125" style="2" customWidth="1"/>
    <col min="3855" max="3855" width="6.453125" style="2" customWidth="1"/>
    <col min="3856" max="3857" width="9.1796875" style="2"/>
    <col min="3858" max="3858" width="12.81640625" style="2" customWidth="1"/>
    <col min="3859" max="3859" width="13.81640625" style="2" customWidth="1"/>
    <col min="3860" max="3860" width="0.81640625" style="2" customWidth="1"/>
    <col min="3861" max="4095" width="9.1796875" style="2"/>
    <col min="4096" max="4096" width="0.81640625" style="2" customWidth="1"/>
    <col min="4097" max="4097" width="9.1796875" style="2"/>
    <col min="4098" max="4098" width="11.1796875" style="2" customWidth="1"/>
    <col min="4099" max="4099" width="9.1796875" style="2"/>
    <col min="4100" max="4100" width="10.54296875" style="2" customWidth="1"/>
    <col min="4101" max="4101" width="9.1796875" style="2"/>
    <col min="4102" max="4102" width="10.453125" style="2" customWidth="1"/>
    <col min="4103" max="4103" width="7.1796875" style="2" customWidth="1"/>
    <col min="4104" max="4104" width="10.453125" style="2" customWidth="1"/>
    <col min="4105" max="4105" width="9.1796875" style="2"/>
    <col min="4106" max="4106" width="1.81640625" style="2" customWidth="1"/>
    <col min="4107" max="4108" width="9.1796875" style="2"/>
    <col min="4109" max="4109" width="14.81640625" style="2" customWidth="1"/>
    <col min="4110" max="4110" width="2.453125" style="2" customWidth="1"/>
    <col min="4111" max="4111" width="6.453125" style="2" customWidth="1"/>
    <col min="4112" max="4113" width="9.1796875" style="2"/>
    <col min="4114" max="4114" width="12.81640625" style="2" customWidth="1"/>
    <col min="4115" max="4115" width="13.81640625" style="2" customWidth="1"/>
    <col min="4116" max="4116" width="0.81640625" style="2" customWidth="1"/>
    <col min="4117" max="4351" width="9.1796875" style="2"/>
    <col min="4352" max="4352" width="0.81640625" style="2" customWidth="1"/>
    <col min="4353" max="4353" width="9.1796875" style="2"/>
    <col min="4354" max="4354" width="11.1796875" style="2" customWidth="1"/>
    <col min="4355" max="4355" width="9.1796875" style="2"/>
    <col min="4356" max="4356" width="10.54296875" style="2" customWidth="1"/>
    <col min="4357" max="4357" width="9.1796875" style="2"/>
    <col min="4358" max="4358" width="10.453125" style="2" customWidth="1"/>
    <col min="4359" max="4359" width="7.1796875" style="2" customWidth="1"/>
    <col min="4360" max="4360" width="10.453125" style="2" customWidth="1"/>
    <col min="4361" max="4361" width="9.1796875" style="2"/>
    <col min="4362" max="4362" width="1.81640625" style="2" customWidth="1"/>
    <col min="4363" max="4364" width="9.1796875" style="2"/>
    <col min="4365" max="4365" width="14.81640625" style="2" customWidth="1"/>
    <col min="4366" max="4366" width="2.453125" style="2" customWidth="1"/>
    <col min="4367" max="4367" width="6.453125" style="2" customWidth="1"/>
    <col min="4368" max="4369" width="9.1796875" style="2"/>
    <col min="4370" max="4370" width="12.81640625" style="2" customWidth="1"/>
    <col min="4371" max="4371" width="13.81640625" style="2" customWidth="1"/>
    <col min="4372" max="4372" width="0.81640625" style="2" customWidth="1"/>
    <col min="4373" max="4607" width="9.1796875" style="2"/>
    <col min="4608" max="4608" width="0.81640625" style="2" customWidth="1"/>
    <col min="4609" max="4609" width="9.1796875" style="2"/>
    <col min="4610" max="4610" width="11.1796875" style="2" customWidth="1"/>
    <col min="4611" max="4611" width="9.1796875" style="2"/>
    <col min="4612" max="4612" width="10.54296875" style="2" customWidth="1"/>
    <col min="4613" max="4613" width="9.1796875" style="2"/>
    <col min="4614" max="4614" width="10.453125" style="2" customWidth="1"/>
    <col min="4615" max="4615" width="7.1796875" style="2" customWidth="1"/>
    <col min="4616" max="4616" width="10.453125" style="2" customWidth="1"/>
    <col min="4617" max="4617" width="9.1796875" style="2"/>
    <col min="4618" max="4618" width="1.81640625" style="2" customWidth="1"/>
    <col min="4619" max="4620" width="9.1796875" style="2"/>
    <col min="4621" max="4621" width="14.81640625" style="2" customWidth="1"/>
    <col min="4622" max="4622" width="2.453125" style="2" customWidth="1"/>
    <col min="4623" max="4623" width="6.453125" style="2" customWidth="1"/>
    <col min="4624" max="4625" width="9.1796875" style="2"/>
    <col min="4626" max="4626" width="12.81640625" style="2" customWidth="1"/>
    <col min="4627" max="4627" width="13.81640625" style="2" customWidth="1"/>
    <col min="4628" max="4628" width="0.81640625" style="2" customWidth="1"/>
    <col min="4629" max="4863" width="9.1796875" style="2"/>
    <col min="4864" max="4864" width="0.81640625" style="2" customWidth="1"/>
    <col min="4865" max="4865" width="9.1796875" style="2"/>
    <col min="4866" max="4866" width="11.1796875" style="2" customWidth="1"/>
    <col min="4867" max="4867" width="9.1796875" style="2"/>
    <col min="4868" max="4868" width="10.54296875" style="2" customWidth="1"/>
    <col min="4869" max="4869" width="9.1796875" style="2"/>
    <col min="4870" max="4870" width="10.453125" style="2" customWidth="1"/>
    <col min="4871" max="4871" width="7.1796875" style="2" customWidth="1"/>
    <col min="4872" max="4872" width="10.453125" style="2" customWidth="1"/>
    <col min="4873" max="4873" width="9.1796875" style="2"/>
    <col min="4874" max="4874" width="1.81640625" style="2" customWidth="1"/>
    <col min="4875" max="4876" width="9.1796875" style="2"/>
    <col min="4877" max="4877" width="14.81640625" style="2" customWidth="1"/>
    <col min="4878" max="4878" width="2.453125" style="2" customWidth="1"/>
    <col min="4879" max="4879" width="6.453125" style="2" customWidth="1"/>
    <col min="4880" max="4881" width="9.1796875" style="2"/>
    <col min="4882" max="4882" width="12.81640625" style="2" customWidth="1"/>
    <col min="4883" max="4883" width="13.81640625" style="2" customWidth="1"/>
    <col min="4884" max="4884" width="0.81640625" style="2" customWidth="1"/>
    <col min="4885" max="5119" width="9.1796875" style="2"/>
    <col min="5120" max="5120" width="0.81640625" style="2" customWidth="1"/>
    <col min="5121" max="5121" width="9.1796875" style="2"/>
    <col min="5122" max="5122" width="11.1796875" style="2" customWidth="1"/>
    <col min="5123" max="5123" width="9.1796875" style="2"/>
    <col min="5124" max="5124" width="10.54296875" style="2" customWidth="1"/>
    <col min="5125" max="5125" width="9.1796875" style="2"/>
    <col min="5126" max="5126" width="10.453125" style="2" customWidth="1"/>
    <col min="5127" max="5127" width="7.1796875" style="2" customWidth="1"/>
    <col min="5128" max="5128" width="10.453125" style="2" customWidth="1"/>
    <col min="5129" max="5129" width="9.1796875" style="2"/>
    <col min="5130" max="5130" width="1.81640625" style="2" customWidth="1"/>
    <col min="5131" max="5132" width="9.1796875" style="2"/>
    <col min="5133" max="5133" width="14.81640625" style="2" customWidth="1"/>
    <col min="5134" max="5134" width="2.453125" style="2" customWidth="1"/>
    <col min="5135" max="5135" width="6.453125" style="2" customWidth="1"/>
    <col min="5136" max="5137" width="9.1796875" style="2"/>
    <col min="5138" max="5138" width="12.81640625" style="2" customWidth="1"/>
    <col min="5139" max="5139" width="13.81640625" style="2" customWidth="1"/>
    <col min="5140" max="5140" width="0.81640625" style="2" customWidth="1"/>
    <col min="5141" max="5375" width="9.1796875" style="2"/>
    <col min="5376" max="5376" width="0.81640625" style="2" customWidth="1"/>
    <col min="5377" max="5377" width="9.1796875" style="2"/>
    <col min="5378" max="5378" width="11.1796875" style="2" customWidth="1"/>
    <col min="5379" max="5379" width="9.1796875" style="2"/>
    <col min="5380" max="5380" width="10.54296875" style="2" customWidth="1"/>
    <col min="5381" max="5381" width="9.1796875" style="2"/>
    <col min="5382" max="5382" width="10.453125" style="2" customWidth="1"/>
    <col min="5383" max="5383" width="7.1796875" style="2" customWidth="1"/>
    <col min="5384" max="5384" width="10.453125" style="2" customWidth="1"/>
    <col min="5385" max="5385" width="9.1796875" style="2"/>
    <col min="5386" max="5386" width="1.81640625" style="2" customWidth="1"/>
    <col min="5387" max="5388" width="9.1796875" style="2"/>
    <col min="5389" max="5389" width="14.81640625" style="2" customWidth="1"/>
    <col min="5390" max="5390" width="2.453125" style="2" customWidth="1"/>
    <col min="5391" max="5391" width="6.453125" style="2" customWidth="1"/>
    <col min="5392" max="5393" width="9.1796875" style="2"/>
    <col min="5394" max="5394" width="12.81640625" style="2" customWidth="1"/>
    <col min="5395" max="5395" width="13.81640625" style="2" customWidth="1"/>
    <col min="5396" max="5396" width="0.81640625" style="2" customWidth="1"/>
    <col min="5397" max="5631" width="9.1796875" style="2"/>
    <col min="5632" max="5632" width="0.81640625" style="2" customWidth="1"/>
    <col min="5633" max="5633" width="9.1796875" style="2"/>
    <col min="5634" max="5634" width="11.1796875" style="2" customWidth="1"/>
    <col min="5635" max="5635" width="9.1796875" style="2"/>
    <col min="5636" max="5636" width="10.54296875" style="2" customWidth="1"/>
    <col min="5637" max="5637" width="9.1796875" style="2"/>
    <col min="5638" max="5638" width="10.453125" style="2" customWidth="1"/>
    <col min="5639" max="5639" width="7.1796875" style="2" customWidth="1"/>
    <col min="5640" max="5640" width="10.453125" style="2" customWidth="1"/>
    <col min="5641" max="5641" width="9.1796875" style="2"/>
    <col min="5642" max="5642" width="1.81640625" style="2" customWidth="1"/>
    <col min="5643" max="5644" width="9.1796875" style="2"/>
    <col min="5645" max="5645" width="14.81640625" style="2" customWidth="1"/>
    <col min="5646" max="5646" width="2.453125" style="2" customWidth="1"/>
    <col min="5647" max="5647" width="6.453125" style="2" customWidth="1"/>
    <col min="5648" max="5649" width="9.1796875" style="2"/>
    <col min="5650" max="5650" width="12.81640625" style="2" customWidth="1"/>
    <col min="5651" max="5651" width="13.81640625" style="2" customWidth="1"/>
    <col min="5652" max="5652" width="0.81640625" style="2" customWidth="1"/>
    <col min="5653" max="5887" width="9.1796875" style="2"/>
    <col min="5888" max="5888" width="0.81640625" style="2" customWidth="1"/>
    <col min="5889" max="5889" width="9.1796875" style="2"/>
    <col min="5890" max="5890" width="11.1796875" style="2" customWidth="1"/>
    <col min="5891" max="5891" width="9.1796875" style="2"/>
    <col min="5892" max="5892" width="10.54296875" style="2" customWidth="1"/>
    <col min="5893" max="5893" width="9.1796875" style="2"/>
    <col min="5894" max="5894" width="10.453125" style="2" customWidth="1"/>
    <col min="5895" max="5895" width="7.1796875" style="2" customWidth="1"/>
    <col min="5896" max="5896" width="10.453125" style="2" customWidth="1"/>
    <col min="5897" max="5897" width="9.1796875" style="2"/>
    <col min="5898" max="5898" width="1.81640625" style="2" customWidth="1"/>
    <col min="5899" max="5900" width="9.1796875" style="2"/>
    <col min="5901" max="5901" width="14.81640625" style="2" customWidth="1"/>
    <col min="5902" max="5902" width="2.453125" style="2" customWidth="1"/>
    <col min="5903" max="5903" width="6.453125" style="2" customWidth="1"/>
    <col min="5904" max="5905" width="9.1796875" style="2"/>
    <col min="5906" max="5906" width="12.81640625" style="2" customWidth="1"/>
    <col min="5907" max="5907" width="13.81640625" style="2" customWidth="1"/>
    <col min="5908" max="5908" width="0.81640625" style="2" customWidth="1"/>
    <col min="5909" max="6143" width="9.1796875" style="2"/>
    <col min="6144" max="6144" width="0.81640625" style="2" customWidth="1"/>
    <col min="6145" max="6145" width="9.1796875" style="2"/>
    <col min="6146" max="6146" width="11.1796875" style="2" customWidth="1"/>
    <col min="6147" max="6147" width="9.1796875" style="2"/>
    <col min="6148" max="6148" width="10.54296875" style="2" customWidth="1"/>
    <col min="6149" max="6149" width="9.1796875" style="2"/>
    <col min="6150" max="6150" width="10.453125" style="2" customWidth="1"/>
    <col min="6151" max="6151" width="7.1796875" style="2" customWidth="1"/>
    <col min="6152" max="6152" width="10.453125" style="2" customWidth="1"/>
    <col min="6153" max="6153" width="9.1796875" style="2"/>
    <col min="6154" max="6154" width="1.81640625" style="2" customWidth="1"/>
    <col min="6155" max="6156" width="9.1796875" style="2"/>
    <col min="6157" max="6157" width="14.81640625" style="2" customWidth="1"/>
    <col min="6158" max="6158" width="2.453125" style="2" customWidth="1"/>
    <col min="6159" max="6159" width="6.453125" style="2" customWidth="1"/>
    <col min="6160" max="6161" width="9.1796875" style="2"/>
    <col min="6162" max="6162" width="12.81640625" style="2" customWidth="1"/>
    <col min="6163" max="6163" width="13.81640625" style="2" customWidth="1"/>
    <col min="6164" max="6164" width="0.81640625" style="2" customWidth="1"/>
    <col min="6165" max="6399" width="9.1796875" style="2"/>
    <col min="6400" max="6400" width="0.81640625" style="2" customWidth="1"/>
    <col min="6401" max="6401" width="9.1796875" style="2"/>
    <col min="6402" max="6402" width="11.1796875" style="2" customWidth="1"/>
    <col min="6403" max="6403" width="9.1796875" style="2"/>
    <col min="6404" max="6404" width="10.54296875" style="2" customWidth="1"/>
    <col min="6405" max="6405" width="9.1796875" style="2"/>
    <col min="6406" max="6406" width="10.453125" style="2" customWidth="1"/>
    <col min="6407" max="6407" width="7.1796875" style="2" customWidth="1"/>
    <col min="6408" max="6408" width="10.453125" style="2" customWidth="1"/>
    <col min="6409" max="6409" width="9.1796875" style="2"/>
    <col min="6410" max="6410" width="1.81640625" style="2" customWidth="1"/>
    <col min="6411" max="6412" width="9.1796875" style="2"/>
    <col min="6413" max="6413" width="14.81640625" style="2" customWidth="1"/>
    <col min="6414" max="6414" width="2.453125" style="2" customWidth="1"/>
    <col min="6415" max="6415" width="6.453125" style="2" customWidth="1"/>
    <col min="6416" max="6417" width="9.1796875" style="2"/>
    <col min="6418" max="6418" width="12.81640625" style="2" customWidth="1"/>
    <col min="6419" max="6419" width="13.81640625" style="2" customWidth="1"/>
    <col min="6420" max="6420" width="0.81640625" style="2" customWidth="1"/>
    <col min="6421" max="6655" width="9.1796875" style="2"/>
    <col min="6656" max="6656" width="0.81640625" style="2" customWidth="1"/>
    <col min="6657" max="6657" width="9.1796875" style="2"/>
    <col min="6658" max="6658" width="11.1796875" style="2" customWidth="1"/>
    <col min="6659" max="6659" width="9.1796875" style="2"/>
    <col min="6660" max="6660" width="10.54296875" style="2" customWidth="1"/>
    <col min="6661" max="6661" width="9.1796875" style="2"/>
    <col min="6662" max="6662" width="10.453125" style="2" customWidth="1"/>
    <col min="6663" max="6663" width="7.1796875" style="2" customWidth="1"/>
    <col min="6664" max="6664" width="10.453125" style="2" customWidth="1"/>
    <col min="6665" max="6665" width="9.1796875" style="2"/>
    <col min="6666" max="6666" width="1.81640625" style="2" customWidth="1"/>
    <col min="6667" max="6668" width="9.1796875" style="2"/>
    <col min="6669" max="6669" width="14.81640625" style="2" customWidth="1"/>
    <col min="6670" max="6670" width="2.453125" style="2" customWidth="1"/>
    <col min="6671" max="6671" width="6.453125" style="2" customWidth="1"/>
    <col min="6672" max="6673" width="9.1796875" style="2"/>
    <col min="6674" max="6674" width="12.81640625" style="2" customWidth="1"/>
    <col min="6675" max="6675" width="13.81640625" style="2" customWidth="1"/>
    <col min="6676" max="6676" width="0.81640625" style="2" customWidth="1"/>
    <col min="6677" max="6911" width="9.1796875" style="2"/>
    <col min="6912" max="6912" width="0.81640625" style="2" customWidth="1"/>
    <col min="6913" max="6913" width="9.1796875" style="2"/>
    <col min="6914" max="6914" width="11.1796875" style="2" customWidth="1"/>
    <col min="6915" max="6915" width="9.1796875" style="2"/>
    <col min="6916" max="6916" width="10.54296875" style="2" customWidth="1"/>
    <col min="6917" max="6917" width="9.1796875" style="2"/>
    <col min="6918" max="6918" width="10.453125" style="2" customWidth="1"/>
    <col min="6919" max="6919" width="7.1796875" style="2" customWidth="1"/>
    <col min="6920" max="6920" width="10.453125" style="2" customWidth="1"/>
    <col min="6921" max="6921" width="9.1796875" style="2"/>
    <col min="6922" max="6922" width="1.81640625" style="2" customWidth="1"/>
    <col min="6923" max="6924" width="9.1796875" style="2"/>
    <col min="6925" max="6925" width="14.81640625" style="2" customWidth="1"/>
    <col min="6926" max="6926" width="2.453125" style="2" customWidth="1"/>
    <col min="6927" max="6927" width="6.453125" style="2" customWidth="1"/>
    <col min="6928" max="6929" width="9.1796875" style="2"/>
    <col min="6930" max="6930" width="12.81640625" style="2" customWidth="1"/>
    <col min="6931" max="6931" width="13.81640625" style="2" customWidth="1"/>
    <col min="6932" max="6932" width="0.81640625" style="2" customWidth="1"/>
    <col min="6933" max="7167" width="9.1796875" style="2"/>
    <col min="7168" max="7168" width="0.81640625" style="2" customWidth="1"/>
    <col min="7169" max="7169" width="9.1796875" style="2"/>
    <col min="7170" max="7170" width="11.1796875" style="2" customWidth="1"/>
    <col min="7171" max="7171" width="9.1796875" style="2"/>
    <col min="7172" max="7172" width="10.54296875" style="2" customWidth="1"/>
    <col min="7173" max="7173" width="9.1796875" style="2"/>
    <col min="7174" max="7174" width="10.453125" style="2" customWidth="1"/>
    <col min="7175" max="7175" width="7.1796875" style="2" customWidth="1"/>
    <col min="7176" max="7176" width="10.453125" style="2" customWidth="1"/>
    <col min="7177" max="7177" width="9.1796875" style="2"/>
    <col min="7178" max="7178" width="1.81640625" style="2" customWidth="1"/>
    <col min="7179" max="7180" width="9.1796875" style="2"/>
    <col min="7181" max="7181" width="14.81640625" style="2" customWidth="1"/>
    <col min="7182" max="7182" width="2.453125" style="2" customWidth="1"/>
    <col min="7183" max="7183" width="6.453125" style="2" customWidth="1"/>
    <col min="7184" max="7185" width="9.1796875" style="2"/>
    <col min="7186" max="7186" width="12.81640625" style="2" customWidth="1"/>
    <col min="7187" max="7187" width="13.81640625" style="2" customWidth="1"/>
    <col min="7188" max="7188" width="0.81640625" style="2" customWidth="1"/>
    <col min="7189" max="7423" width="9.1796875" style="2"/>
    <col min="7424" max="7424" width="0.81640625" style="2" customWidth="1"/>
    <col min="7425" max="7425" width="9.1796875" style="2"/>
    <col min="7426" max="7426" width="11.1796875" style="2" customWidth="1"/>
    <col min="7427" max="7427" width="9.1796875" style="2"/>
    <col min="7428" max="7428" width="10.54296875" style="2" customWidth="1"/>
    <col min="7429" max="7429" width="9.1796875" style="2"/>
    <col min="7430" max="7430" width="10.453125" style="2" customWidth="1"/>
    <col min="7431" max="7431" width="7.1796875" style="2" customWidth="1"/>
    <col min="7432" max="7432" width="10.453125" style="2" customWidth="1"/>
    <col min="7433" max="7433" width="9.1796875" style="2"/>
    <col min="7434" max="7434" width="1.81640625" style="2" customWidth="1"/>
    <col min="7435" max="7436" width="9.1796875" style="2"/>
    <col min="7437" max="7437" width="14.81640625" style="2" customWidth="1"/>
    <col min="7438" max="7438" width="2.453125" style="2" customWidth="1"/>
    <col min="7439" max="7439" width="6.453125" style="2" customWidth="1"/>
    <col min="7440" max="7441" width="9.1796875" style="2"/>
    <col min="7442" max="7442" width="12.81640625" style="2" customWidth="1"/>
    <col min="7443" max="7443" width="13.81640625" style="2" customWidth="1"/>
    <col min="7444" max="7444" width="0.81640625" style="2" customWidth="1"/>
    <col min="7445" max="7679" width="9.1796875" style="2"/>
    <col min="7680" max="7680" width="0.81640625" style="2" customWidth="1"/>
    <col min="7681" max="7681" width="9.1796875" style="2"/>
    <col min="7682" max="7682" width="11.1796875" style="2" customWidth="1"/>
    <col min="7683" max="7683" width="9.1796875" style="2"/>
    <col min="7684" max="7684" width="10.54296875" style="2" customWidth="1"/>
    <col min="7685" max="7685" width="9.1796875" style="2"/>
    <col min="7686" max="7686" width="10.453125" style="2" customWidth="1"/>
    <col min="7687" max="7687" width="7.1796875" style="2" customWidth="1"/>
    <col min="7688" max="7688" width="10.453125" style="2" customWidth="1"/>
    <col min="7689" max="7689" width="9.1796875" style="2"/>
    <col min="7690" max="7690" width="1.81640625" style="2" customWidth="1"/>
    <col min="7691" max="7692" width="9.1796875" style="2"/>
    <col min="7693" max="7693" width="14.81640625" style="2" customWidth="1"/>
    <col min="7694" max="7694" width="2.453125" style="2" customWidth="1"/>
    <col min="7695" max="7695" width="6.453125" style="2" customWidth="1"/>
    <col min="7696" max="7697" width="9.1796875" style="2"/>
    <col min="7698" max="7698" width="12.81640625" style="2" customWidth="1"/>
    <col min="7699" max="7699" width="13.81640625" style="2" customWidth="1"/>
    <col min="7700" max="7700" width="0.81640625" style="2" customWidth="1"/>
    <col min="7701" max="7935" width="9.1796875" style="2"/>
    <col min="7936" max="7936" width="0.81640625" style="2" customWidth="1"/>
    <col min="7937" max="7937" width="9.1796875" style="2"/>
    <col min="7938" max="7938" width="11.1796875" style="2" customWidth="1"/>
    <col min="7939" max="7939" width="9.1796875" style="2"/>
    <col min="7940" max="7940" width="10.54296875" style="2" customWidth="1"/>
    <col min="7941" max="7941" width="9.1796875" style="2"/>
    <col min="7942" max="7942" width="10.453125" style="2" customWidth="1"/>
    <col min="7943" max="7943" width="7.1796875" style="2" customWidth="1"/>
    <col min="7944" max="7944" width="10.453125" style="2" customWidth="1"/>
    <col min="7945" max="7945" width="9.1796875" style="2"/>
    <col min="7946" max="7946" width="1.81640625" style="2" customWidth="1"/>
    <col min="7947" max="7948" width="9.1796875" style="2"/>
    <col min="7949" max="7949" width="14.81640625" style="2" customWidth="1"/>
    <col min="7950" max="7950" width="2.453125" style="2" customWidth="1"/>
    <col min="7951" max="7951" width="6.453125" style="2" customWidth="1"/>
    <col min="7952" max="7953" width="9.1796875" style="2"/>
    <col min="7954" max="7954" width="12.81640625" style="2" customWidth="1"/>
    <col min="7955" max="7955" width="13.81640625" style="2" customWidth="1"/>
    <col min="7956" max="7956" width="0.81640625" style="2" customWidth="1"/>
    <col min="7957" max="8191" width="9.1796875" style="2"/>
    <col min="8192" max="8192" width="0.81640625" style="2" customWidth="1"/>
    <col min="8193" max="8193" width="9.1796875" style="2"/>
    <col min="8194" max="8194" width="11.1796875" style="2" customWidth="1"/>
    <col min="8195" max="8195" width="9.1796875" style="2"/>
    <col min="8196" max="8196" width="10.54296875" style="2" customWidth="1"/>
    <col min="8197" max="8197" width="9.1796875" style="2"/>
    <col min="8198" max="8198" width="10.453125" style="2" customWidth="1"/>
    <col min="8199" max="8199" width="7.1796875" style="2" customWidth="1"/>
    <col min="8200" max="8200" width="10.453125" style="2" customWidth="1"/>
    <col min="8201" max="8201" width="9.1796875" style="2"/>
    <col min="8202" max="8202" width="1.81640625" style="2" customWidth="1"/>
    <col min="8203" max="8204" width="9.1796875" style="2"/>
    <col min="8205" max="8205" width="14.81640625" style="2" customWidth="1"/>
    <col min="8206" max="8206" width="2.453125" style="2" customWidth="1"/>
    <col min="8207" max="8207" width="6.453125" style="2" customWidth="1"/>
    <col min="8208" max="8209" width="9.1796875" style="2"/>
    <col min="8210" max="8210" width="12.81640625" style="2" customWidth="1"/>
    <col min="8211" max="8211" width="13.81640625" style="2" customWidth="1"/>
    <col min="8212" max="8212" width="0.81640625" style="2" customWidth="1"/>
    <col min="8213" max="8447" width="9.1796875" style="2"/>
    <col min="8448" max="8448" width="0.81640625" style="2" customWidth="1"/>
    <col min="8449" max="8449" width="9.1796875" style="2"/>
    <col min="8450" max="8450" width="11.1796875" style="2" customWidth="1"/>
    <col min="8451" max="8451" width="9.1796875" style="2"/>
    <col min="8452" max="8452" width="10.54296875" style="2" customWidth="1"/>
    <col min="8453" max="8453" width="9.1796875" style="2"/>
    <col min="8454" max="8454" width="10.453125" style="2" customWidth="1"/>
    <col min="8455" max="8455" width="7.1796875" style="2" customWidth="1"/>
    <col min="8456" max="8456" width="10.453125" style="2" customWidth="1"/>
    <col min="8457" max="8457" width="9.1796875" style="2"/>
    <col min="8458" max="8458" width="1.81640625" style="2" customWidth="1"/>
    <col min="8459" max="8460" width="9.1796875" style="2"/>
    <col min="8461" max="8461" width="14.81640625" style="2" customWidth="1"/>
    <col min="8462" max="8462" width="2.453125" style="2" customWidth="1"/>
    <col min="8463" max="8463" width="6.453125" style="2" customWidth="1"/>
    <col min="8464" max="8465" width="9.1796875" style="2"/>
    <col min="8466" max="8466" width="12.81640625" style="2" customWidth="1"/>
    <col min="8467" max="8467" width="13.81640625" style="2" customWidth="1"/>
    <col min="8468" max="8468" width="0.81640625" style="2" customWidth="1"/>
    <col min="8469" max="8703" width="9.1796875" style="2"/>
    <col min="8704" max="8704" width="0.81640625" style="2" customWidth="1"/>
    <col min="8705" max="8705" width="9.1796875" style="2"/>
    <col min="8706" max="8706" width="11.1796875" style="2" customWidth="1"/>
    <col min="8707" max="8707" width="9.1796875" style="2"/>
    <col min="8708" max="8708" width="10.54296875" style="2" customWidth="1"/>
    <col min="8709" max="8709" width="9.1796875" style="2"/>
    <col min="8710" max="8710" width="10.453125" style="2" customWidth="1"/>
    <col min="8711" max="8711" width="7.1796875" style="2" customWidth="1"/>
    <col min="8712" max="8712" width="10.453125" style="2" customWidth="1"/>
    <col min="8713" max="8713" width="9.1796875" style="2"/>
    <col min="8714" max="8714" width="1.81640625" style="2" customWidth="1"/>
    <col min="8715" max="8716" width="9.1796875" style="2"/>
    <col min="8717" max="8717" width="14.81640625" style="2" customWidth="1"/>
    <col min="8718" max="8718" width="2.453125" style="2" customWidth="1"/>
    <col min="8719" max="8719" width="6.453125" style="2" customWidth="1"/>
    <col min="8720" max="8721" width="9.1796875" style="2"/>
    <col min="8722" max="8722" width="12.81640625" style="2" customWidth="1"/>
    <col min="8723" max="8723" width="13.81640625" style="2" customWidth="1"/>
    <col min="8724" max="8724" width="0.81640625" style="2" customWidth="1"/>
    <col min="8725" max="8959" width="9.1796875" style="2"/>
    <col min="8960" max="8960" width="0.81640625" style="2" customWidth="1"/>
    <col min="8961" max="8961" width="9.1796875" style="2"/>
    <col min="8962" max="8962" width="11.1796875" style="2" customWidth="1"/>
    <col min="8963" max="8963" width="9.1796875" style="2"/>
    <col min="8964" max="8964" width="10.54296875" style="2" customWidth="1"/>
    <col min="8965" max="8965" width="9.1796875" style="2"/>
    <col min="8966" max="8966" width="10.453125" style="2" customWidth="1"/>
    <col min="8967" max="8967" width="7.1796875" style="2" customWidth="1"/>
    <col min="8968" max="8968" width="10.453125" style="2" customWidth="1"/>
    <col min="8969" max="8969" width="9.1796875" style="2"/>
    <col min="8970" max="8970" width="1.81640625" style="2" customWidth="1"/>
    <col min="8971" max="8972" width="9.1796875" style="2"/>
    <col min="8973" max="8973" width="14.81640625" style="2" customWidth="1"/>
    <col min="8974" max="8974" width="2.453125" style="2" customWidth="1"/>
    <col min="8975" max="8975" width="6.453125" style="2" customWidth="1"/>
    <col min="8976" max="8977" width="9.1796875" style="2"/>
    <col min="8978" max="8978" width="12.81640625" style="2" customWidth="1"/>
    <col min="8979" max="8979" width="13.81640625" style="2" customWidth="1"/>
    <col min="8980" max="8980" width="0.81640625" style="2" customWidth="1"/>
    <col min="8981" max="9215" width="9.1796875" style="2"/>
    <col min="9216" max="9216" width="0.81640625" style="2" customWidth="1"/>
    <col min="9217" max="9217" width="9.1796875" style="2"/>
    <col min="9218" max="9218" width="11.1796875" style="2" customWidth="1"/>
    <col min="9219" max="9219" width="9.1796875" style="2"/>
    <col min="9220" max="9220" width="10.54296875" style="2" customWidth="1"/>
    <col min="9221" max="9221" width="9.1796875" style="2"/>
    <col min="9222" max="9222" width="10.453125" style="2" customWidth="1"/>
    <col min="9223" max="9223" width="7.1796875" style="2" customWidth="1"/>
    <col min="9224" max="9224" width="10.453125" style="2" customWidth="1"/>
    <col min="9225" max="9225" width="9.1796875" style="2"/>
    <col min="9226" max="9226" width="1.81640625" style="2" customWidth="1"/>
    <col min="9227" max="9228" width="9.1796875" style="2"/>
    <col min="9229" max="9229" width="14.81640625" style="2" customWidth="1"/>
    <col min="9230" max="9230" width="2.453125" style="2" customWidth="1"/>
    <col min="9231" max="9231" width="6.453125" style="2" customWidth="1"/>
    <col min="9232" max="9233" width="9.1796875" style="2"/>
    <col min="9234" max="9234" width="12.81640625" style="2" customWidth="1"/>
    <col min="9235" max="9235" width="13.81640625" style="2" customWidth="1"/>
    <col min="9236" max="9236" width="0.81640625" style="2" customWidth="1"/>
    <col min="9237" max="9471" width="9.1796875" style="2"/>
    <col min="9472" max="9472" width="0.81640625" style="2" customWidth="1"/>
    <col min="9473" max="9473" width="9.1796875" style="2"/>
    <col min="9474" max="9474" width="11.1796875" style="2" customWidth="1"/>
    <col min="9475" max="9475" width="9.1796875" style="2"/>
    <col min="9476" max="9476" width="10.54296875" style="2" customWidth="1"/>
    <col min="9477" max="9477" width="9.1796875" style="2"/>
    <col min="9478" max="9478" width="10.453125" style="2" customWidth="1"/>
    <col min="9479" max="9479" width="7.1796875" style="2" customWidth="1"/>
    <col min="9480" max="9480" width="10.453125" style="2" customWidth="1"/>
    <col min="9481" max="9481" width="9.1796875" style="2"/>
    <col min="9482" max="9482" width="1.81640625" style="2" customWidth="1"/>
    <col min="9483" max="9484" width="9.1796875" style="2"/>
    <col min="9485" max="9485" width="14.81640625" style="2" customWidth="1"/>
    <col min="9486" max="9486" width="2.453125" style="2" customWidth="1"/>
    <col min="9487" max="9487" width="6.453125" style="2" customWidth="1"/>
    <col min="9488" max="9489" width="9.1796875" style="2"/>
    <col min="9490" max="9490" width="12.81640625" style="2" customWidth="1"/>
    <col min="9491" max="9491" width="13.81640625" style="2" customWidth="1"/>
    <col min="9492" max="9492" width="0.81640625" style="2" customWidth="1"/>
    <col min="9493" max="9727" width="9.1796875" style="2"/>
    <col min="9728" max="9728" width="0.81640625" style="2" customWidth="1"/>
    <col min="9729" max="9729" width="9.1796875" style="2"/>
    <col min="9730" max="9730" width="11.1796875" style="2" customWidth="1"/>
    <col min="9731" max="9731" width="9.1796875" style="2"/>
    <col min="9732" max="9732" width="10.54296875" style="2" customWidth="1"/>
    <col min="9733" max="9733" width="9.1796875" style="2"/>
    <col min="9734" max="9734" width="10.453125" style="2" customWidth="1"/>
    <col min="9735" max="9735" width="7.1796875" style="2" customWidth="1"/>
    <col min="9736" max="9736" width="10.453125" style="2" customWidth="1"/>
    <col min="9737" max="9737" width="9.1796875" style="2"/>
    <col min="9738" max="9738" width="1.81640625" style="2" customWidth="1"/>
    <col min="9739" max="9740" width="9.1796875" style="2"/>
    <col min="9741" max="9741" width="14.81640625" style="2" customWidth="1"/>
    <col min="9742" max="9742" width="2.453125" style="2" customWidth="1"/>
    <col min="9743" max="9743" width="6.453125" style="2" customWidth="1"/>
    <col min="9744" max="9745" width="9.1796875" style="2"/>
    <col min="9746" max="9746" width="12.81640625" style="2" customWidth="1"/>
    <col min="9747" max="9747" width="13.81640625" style="2" customWidth="1"/>
    <col min="9748" max="9748" width="0.81640625" style="2" customWidth="1"/>
    <col min="9749" max="9983" width="9.1796875" style="2"/>
    <col min="9984" max="9984" width="0.81640625" style="2" customWidth="1"/>
    <col min="9985" max="9985" width="9.1796875" style="2"/>
    <col min="9986" max="9986" width="11.1796875" style="2" customWidth="1"/>
    <col min="9987" max="9987" width="9.1796875" style="2"/>
    <col min="9988" max="9988" width="10.54296875" style="2" customWidth="1"/>
    <col min="9989" max="9989" width="9.1796875" style="2"/>
    <col min="9990" max="9990" width="10.453125" style="2" customWidth="1"/>
    <col min="9991" max="9991" width="7.1796875" style="2" customWidth="1"/>
    <col min="9992" max="9992" width="10.453125" style="2" customWidth="1"/>
    <col min="9993" max="9993" width="9.1796875" style="2"/>
    <col min="9994" max="9994" width="1.81640625" style="2" customWidth="1"/>
    <col min="9995" max="9996" width="9.1796875" style="2"/>
    <col min="9997" max="9997" width="14.81640625" style="2" customWidth="1"/>
    <col min="9998" max="9998" width="2.453125" style="2" customWidth="1"/>
    <col min="9999" max="9999" width="6.453125" style="2" customWidth="1"/>
    <col min="10000" max="10001" width="9.1796875" style="2"/>
    <col min="10002" max="10002" width="12.81640625" style="2" customWidth="1"/>
    <col min="10003" max="10003" width="13.81640625" style="2" customWidth="1"/>
    <col min="10004" max="10004" width="0.81640625" style="2" customWidth="1"/>
    <col min="10005" max="10239" width="9.1796875" style="2"/>
    <col min="10240" max="10240" width="0.81640625" style="2" customWidth="1"/>
    <col min="10241" max="10241" width="9.1796875" style="2"/>
    <col min="10242" max="10242" width="11.1796875" style="2" customWidth="1"/>
    <col min="10243" max="10243" width="9.1796875" style="2"/>
    <col min="10244" max="10244" width="10.54296875" style="2" customWidth="1"/>
    <col min="10245" max="10245" width="9.1796875" style="2"/>
    <col min="10246" max="10246" width="10.453125" style="2" customWidth="1"/>
    <col min="10247" max="10247" width="7.1796875" style="2" customWidth="1"/>
    <col min="10248" max="10248" width="10.453125" style="2" customWidth="1"/>
    <col min="10249" max="10249" width="9.1796875" style="2"/>
    <col min="10250" max="10250" width="1.81640625" style="2" customWidth="1"/>
    <col min="10251" max="10252" width="9.1796875" style="2"/>
    <col min="10253" max="10253" width="14.81640625" style="2" customWidth="1"/>
    <col min="10254" max="10254" width="2.453125" style="2" customWidth="1"/>
    <col min="10255" max="10255" width="6.453125" style="2" customWidth="1"/>
    <col min="10256" max="10257" width="9.1796875" style="2"/>
    <col min="10258" max="10258" width="12.81640625" style="2" customWidth="1"/>
    <col min="10259" max="10259" width="13.81640625" style="2" customWidth="1"/>
    <col min="10260" max="10260" width="0.81640625" style="2" customWidth="1"/>
    <col min="10261" max="10495" width="9.1796875" style="2"/>
    <col min="10496" max="10496" width="0.81640625" style="2" customWidth="1"/>
    <col min="10497" max="10497" width="9.1796875" style="2"/>
    <col min="10498" max="10498" width="11.1796875" style="2" customWidth="1"/>
    <col min="10499" max="10499" width="9.1796875" style="2"/>
    <col min="10500" max="10500" width="10.54296875" style="2" customWidth="1"/>
    <col min="10501" max="10501" width="9.1796875" style="2"/>
    <col min="10502" max="10502" width="10.453125" style="2" customWidth="1"/>
    <col min="10503" max="10503" width="7.1796875" style="2" customWidth="1"/>
    <col min="10504" max="10504" width="10.453125" style="2" customWidth="1"/>
    <col min="10505" max="10505" width="9.1796875" style="2"/>
    <col min="10506" max="10506" width="1.81640625" style="2" customWidth="1"/>
    <col min="10507" max="10508" width="9.1796875" style="2"/>
    <col min="10509" max="10509" width="14.81640625" style="2" customWidth="1"/>
    <col min="10510" max="10510" width="2.453125" style="2" customWidth="1"/>
    <col min="10511" max="10511" width="6.453125" style="2" customWidth="1"/>
    <col min="10512" max="10513" width="9.1796875" style="2"/>
    <col min="10514" max="10514" width="12.81640625" style="2" customWidth="1"/>
    <col min="10515" max="10515" width="13.81640625" style="2" customWidth="1"/>
    <col min="10516" max="10516" width="0.81640625" style="2" customWidth="1"/>
    <col min="10517" max="10751" width="9.1796875" style="2"/>
    <col min="10752" max="10752" width="0.81640625" style="2" customWidth="1"/>
    <col min="10753" max="10753" width="9.1796875" style="2"/>
    <col min="10754" max="10754" width="11.1796875" style="2" customWidth="1"/>
    <col min="10755" max="10755" width="9.1796875" style="2"/>
    <col min="10756" max="10756" width="10.54296875" style="2" customWidth="1"/>
    <col min="10757" max="10757" width="9.1796875" style="2"/>
    <col min="10758" max="10758" width="10.453125" style="2" customWidth="1"/>
    <col min="10759" max="10759" width="7.1796875" style="2" customWidth="1"/>
    <col min="10760" max="10760" width="10.453125" style="2" customWidth="1"/>
    <col min="10761" max="10761" width="9.1796875" style="2"/>
    <col min="10762" max="10762" width="1.81640625" style="2" customWidth="1"/>
    <col min="10763" max="10764" width="9.1796875" style="2"/>
    <col min="10765" max="10765" width="14.81640625" style="2" customWidth="1"/>
    <col min="10766" max="10766" width="2.453125" style="2" customWidth="1"/>
    <col min="10767" max="10767" width="6.453125" style="2" customWidth="1"/>
    <col min="10768" max="10769" width="9.1796875" style="2"/>
    <col min="10770" max="10770" width="12.81640625" style="2" customWidth="1"/>
    <col min="10771" max="10771" width="13.81640625" style="2" customWidth="1"/>
    <col min="10772" max="10772" width="0.81640625" style="2" customWidth="1"/>
    <col min="10773" max="11007" width="9.1796875" style="2"/>
    <col min="11008" max="11008" width="0.81640625" style="2" customWidth="1"/>
    <col min="11009" max="11009" width="9.1796875" style="2"/>
    <col min="11010" max="11010" width="11.1796875" style="2" customWidth="1"/>
    <col min="11011" max="11011" width="9.1796875" style="2"/>
    <col min="11012" max="11012" width="10.54296875" style="2" customWidth="1"/>
    <col min="11013" max="11013" width="9.1796875" style="2"/>
    <col min="11014" max="11014" width="10.453125" style="2" customWidth="1"/>
    <col min="11015" max="11015" width="7.1796875" style="2" customWidth="1"/>
    <col min="11016" max="11016" width="10.453125" style="2" customWidth="1"/>
    <col min="11017" max="11017" width="9.1796875" style="2"/>
    <col min="11018" max="11018" width="1.81640625" style="2" customWidth="1"/>
    <col min="11019" max="11020" width="9.1796875" style="2"/>
    <col min="11021" max="11021" width="14.81640625" style="2" customWidth="1"/>
    <col min="11022" max="11022" width="2.453125" style="2" customWidth="1"/>
    <col min="11023" max="11023" width="6.453125" style="2" customWidth="1"/>
    <col min="11024" max="11025" width="9.1796875" style="2"/>
    <col min="11026" max="11026" width="12.81640625" style="2" customWidth="1"/>
    <col min="11027" max="11027" width="13.81640625" style="2" customWidth="1"/>
    <col min="11028" max="11028" width="0.81640625" style="2" customWidth="1"/>
    <col min="11029" max="11263" width="9.1796875" style="2"/>
    <col min="11264" max="11264" width="0.81640625" style="2" customWidth="1"/>
    <col min="11265" max="11265" width="9.1796875" style="2"/>
    <col min="11266" max="11266" width="11.1796875" style="2" customWidth="1"/>
    <col min="11267" max="11267" width="9.1796875" style="2"/>
    <col min="11268" max="11268" width="10.54296875" style="2" customWidth="1"/>
    <col min="11269" max="11269" width="9.1796875" style="2"/>
    <col min="11270" max="11270" width="10.453125" style="2" customWidth="1"/>
    <col min="11271" max="11271" width="7.1796875" style="2" customWidth="1"/>
    <col min="11272" max="11272" width="10.453125" style="2" customWidth="1"/>
    <col min="11273" max="11273" width="9.1796875" style="2"/>
    <col min="11274" max="11274" width="1.81640625" style="2" customWidth="1"/>
    <col min="11275" max="11276" width="9.1796875" style="2"/>
    <col min="11277" max="11277" width="14.81640625" style="2" customWidth="1"/>
    <col min="11278" max="11278" width="2.453125" style="2" customWidth="1"/>
    <col min="11279" max="11279" width="6.453125" style="2" customWidth="1"/>
    <col min="11280" max="11281" width="9.1796875" style="2"/>
    <col min="11282" max="11282" width="12.81640625" style="2" customWidth="1"/>
    <col min="11283" max="11283" width="13.81640625" style="2" customWidth="1"/>
    <col min="11284" max="11284" width="0.81640625" style="2" customWidth="1"/>
    <col min="11285" max="11519" width="9.1796875" style="2"/>
    <col min="11520" max="11520" width="0.81640625" style="2" customWidth="1"/>
    <col min="11521" max="11521" width="9.1796875" style="2"/>
    <col min="11522" max="11522" width="11.1796875" style="2" customWidth="1"/>
    <col min="11523" max="11523" width="9.1796875" style="2"/>
    <col min="11524" max="11524" width="10.54296875" style="2" customWidth="1"/>
    <col min="11525" max="11525" width="9.1796875" style="2"/>
    <col min="11526" max="11526" width="10.453125" style="2" customWidth="1"/>
    <col min="11527" max="11527" width="7.1796875" style="2" customWidth="1"/>
    <col min="11528" max="11528" width="10.453125" style="2" customWidth="1"/>
    <col min="11529" max="11529" width="9.1796875" style="2"/>
    <col min="11530" max="11530" width="1.81640625" style="2" customWidth="1"/>
    <col min="11531" max="11532" width="9.1796875" style="2"/>
    <col min="11533" max="11533" width="14.81640625" style="2" customWidth="1"/>
    <col min="11534" max="11534" width="2.453125" style="2" customWidth="1"/>
    <col min="11535" max="11535" width="6.453125" style="2" customWidth="1"/>
    <col min="11536" max="11537" width="9.1796875" style="2"/>
    <col min="11538" max="11538" width="12.81640625" style="2" customWidth="1"/>
    <col min="11539" max="11539" width="13.81640625" style="2" customWidth="1"/>
    <col min="11540" max="11540" width="0.81640625" style="2" customWidth="1"/>
    <col min="11541" max="11775" width="9.1796875" style="2"/>
    <col min="11776" max="11776" width="0.81640625" style="2" customWidth="1"/>
    <col min="11777" max="11777" width="9.1796875" style="2"/>
    <col min="11778" max="11778" width="11.1796875" style="2" customWidth="1"/>
    <col min="11779" max="11779" width="9.1796875" style="2"/>
    <col min="11780" max="11780" width="10.54296875" style="2" customWidth="1"/>
    <col min="11781" max="11781" width="9.1796875" style="2"/>
    <col min="11782" max="11782" width="10.453125" style="2" customWidth="1"/>
    <col min="11783" max="11783" width="7.1796875" style="2" customWidth="1"/>
    <col min="11784" max="11784" width="10.453125" style="2" customWidth="1"/>
    <col min="11785" max="11785" width="9.1796875" style="2"/>
    <col min="11786" max="11786" width="1.81640625" style="2" customWidth="1"/>
    <col min="11787" max="11788" width="9.1796875" style="2"/>
    <col min="11789" max="11789" width="14.81640625" style="2" customWidth="1"/>
    <col min="11790" max="11790" width="2.453125" style="2" customWidth="1"/>
    <col min="11791" max="11791" width="6.453125" style="2" customWidth="1"/>
    <col min="11792" max="11793" width="9.1796875" style="2"/>
    <col min="11794" max="11794" width="12.81640625" style="2" customWidth="1"/>
    <col min="11795" max="11795" width="13.81640625" style="2" customWidth="1"/>
    <col min="11796" max="11796" width="0.81640625" style="2" customWidth="1"/>
    <col min="11797" max="12031" width="9.1796875" style="2"/>
    <col min="12032" max="12032" width="0.81640625" style="2" customWidth="1"/>
    <col min="12033" max="12033" width="9.1796875" style="2"/>
    <col min="12034" max="12034" width="11.1796875" style="2" customWidth="1"/>
    <col min="12035" max="12035" width="9.1796875" style="2"/>
    <col min="12036" max="12036" width="10.54296875" style="2" customWidth="1"/>
    <col min="12037" max="12037" width="9.1796875" style="2"/>
    <col min="12038" max="12038" width="10.453125" style="2" customWidth="1"/>
    <col min="12039" max="12039" width="7.1796875" style="2" customWidth="1"/>
    <col min="12040" max="12040" width="10.453125" style="2" customWidth="1"/>
    <col min="12041" max="12041" width="9.1796875" style="2"/>
    <col min="12042" max="12042" width="1.81640625" style="2" customWidth="1"/>
    <col min="12043" max="12044" width="9.1796875" style="2"/>
    <col min="12045" max="12045" width="14.81640625" style="2" customWidth="1"/>
    <col min="12046" max="12046" width="2.453125" style="2" customWidth="1"/>
    <col min="12047" max="12047" width="6.453125" style="2" customWidth="1"/>
    <col min="12048" max="12049" width="9.1796875" style="2"/>
    <col min="12050" max="12050" width="12.81640625" style="2" customWidth="1"/>
    <col min="12051" max="12051" width="13.81640625" style="2" customWidth="1"/>
    <col min="12052" max="12052" width="0.81640625" style="2" customWidth="1"/>
    <col min="12053" max="12287" width="9.1796875" style="2"/>
    <col min="12288" max="12288" width="0.81640625" style="2" customWidth="1"/>
    <col min="12289" max="12289" width="9.1796875" style="2"/>
    <col min="12290" max="12290" width="11.1796875" style="2" customWidth="1"/>
    <col min="12291" max="12291" width="9.1796875" style="2"/>
    <col min="12292" max="12292" width="10.54296875" style="2" customWidth="1"/>
    <col min="12293" max="12293" width="9.1796875" style="2"/>
    <col min="12294" max="12294" width="10.453125" style="2" customWidth="1"/>
    <col min="12295" max="12295" width="7.1796875" style="2" customWidth="1"/>
    <col min="12296" max="12296" width="10.453125" style="2" customWidth="1"/>
    <col min="12297" max="12297" width="9.1796875" style="2"/>
    <col min="12298" max="12298" width="1.81640625" style="2" customWidth="1"/>
    <col min="12299" max="12300" width="9.1796875" style="2"/>
    <col min="12301" max="12301" width="14.81640625" style="2" customWidth="1"/>
    <col min="12302" max="12302" width="2.453125" style="2" customWidth="1"/>
    <col min="12303" max="12303" width="6.453125" style="2" customWidth="1"/>
    <col min="12304" max="12305" width="9.1796875" style="2"/>
    <col min="12306" max="12306" width="12.81640625" style="2" customWidth="1"/>
    <col min="12307" max="12307" width="13.81640625" style="2" customWidth="1"/>
    <col min="12308" max="12308" width="0.81640625" style="2" customWidth="1"/>
    <col min="12309" max="12543" width="9.1796875" style="2"/>
    <col min="12544" max="12544" width="0.81640625" style="2" customWidth="1"/>
    <col min="12545" max="12545" width="9.1796875" style="2"/>
    <col min="12546" max="12546" width="11.1796875" style="2" customWidth="1"/>
    <col min="12547" max="12547" width="9.1796875" style="2"/>
    <col min="12548" max="12548" width="10.54296875" style="2" customWidth="1"/>
    <col min="12549" max="12549" width="9.1796875" style="2"/>
    <col min="12550" max="12550" width="10.453125" style="2" customWidth="1"/>
    <col min="12551" max="12551" width="7.1796875" style="2" customWidth="1"/>
    <col min="12552" max="12552" width="10.453125" style="2" customWidth="1"/>
    <col min="12553" max="12553" width="9.1796875" style="2"/>
    <col min="12554" max="12554" width="1.81640625" style="2" customWidth="1"/>
    <col min="12555" max="12556" width="9.1796875" style="2"/>
    <col min="12557" max="12557" width="14.81640625" style="2" customWidth="1"/>
    <col min="12558" max="12558" width="2.453125" style="2" customWidth="1"/>
    <col min="12559" max="12559" width="6.453125" style="2" customWidth="1"/>
    <col min="12560" max="12561" width="9.1796875" style="2"/>
    <col min="12562" max="12562" width="12.81640625" style="2" customWidth="1"/>
    <col min="12563" max="12563" width="13.81640625" style="2" customWidth="1"/>
    <col min="12564" max="12564" width="0.81640625" style="2" customWidth="1"/>
    <col min="12565" max="12799" width="9.1796875" style="2"/>
    <col min="12800" max="12800" width="0.81640625" style="2" customWidth="1"/>
    <col min="12801" max="12801" width="9.1796875" style="2"/>
    <col min="12802" max="12802" width="11.1796875" style="2" customWidth="1"/>
    <col min="12803" max="12803" width="9.1796875" style="2"/>
    <col min="12804" max="12804" width="10.54296875" style="2" customWidth="1"/>
    <col min="12805" max="12805" width="9.1796875" style="2"/>
    <col min="12806" max="12806" width="10.453125" style="2" customWidth="1"/>
    <col min="12807" max="12807" width="7.1796875" style="2" customWidth="1"/>
    <col min="12808" max="12808" width="10.453125" style="2" customWidth="1"/>
    <col min="12809" max="12809" width="9.1796875" style="2"/>
    <col min="12810" max="12810" width="1.81640625" style="2" customWidth="1"/>
    <col min="12811" max="12812" width="9.1796875" style="2"/>
    <col min="12813" max="12813" width="14.81640625" style="2" customWidth="1"/>
    <col min="12814" max="12814" width="2.453125" style="2" customWidth="1"/>
    <col min="12815" max="12815" width="6.453125" style="2" customWidth="1"/>
    <col min="12816" max="12817" width="9.1796875" style="2"/>
    <col min="12818" max="12818" width="12.81640625" style="2" customWidth="1"/>
    <col min="12819" max="12819" width="13.81640625" style="2" customWidth="1"/>
    <col min="12820" max="12820" width="0.81640625" style="2" customWidth="1"/>
    <col min="12821" max="13055" width="9.1796875" style="2"/>
    <col min="13056" max="13056" width="0.81640625" style="2" customWidth="1"/>
    <col min="13057" max="13057" width="9.1796875" style="2"/>
    <col min="13058" max="13058" width="11.1796875" style="2" customWidth="1"/>
    <col min="13059" max="13059" width="9.1796875" style="2"/>
    <col min="13060" max="13060" width="10.54296875" style="2" customWidth="1"/>
    <col min="13061" max="13061" width="9.1796875" style="2"/>
    <col min="13062" max="13062" width="10.453125" style="2" customWidth="1"/>
    <col min="13063" max="13063" width="7.1796875" style="2" customWidth="1"/>
    <col min="13064" max="13064" width="10.453125" style="2" customWidth="1"/>
    <col min="13065" max="13065" width="9.1796875" style="2"/>
    <col min="13066" max="13066" width="1.81640625" style="2" customWidth="1"/>
    <col min="13067" max="13068" width="9.1796875" style="2"/>
    <col min="13069" max="13069" width="14.81640625" style="2" customWidth="1"/>
    <col min="13070" max="13070" width="2.453125" style="2" customWidth="1"/>
    <col min="13071" max="13071" width="6.453125" style="2" customWidth="1"/>
    <col min="13072" max="13073" width="9.1796875" style="2"/>
    <col min="13074" max="13074" width="12.81640625" style="2" customWidth="1"/>
    <col min="13075" max="13075" width="13.81640625" style="2" customWidth="1"/>
    <col min="13076" max="13076" width="0.81640625" style="2" customWidth="1"/>
    <col min="13077" max="13311" width="9.1796875" style="2"/>
    <col min="13312" max="13312" width="0.81640625" style="2" customWidth="1"/>
    <col min="13313" max="13313" width="9.1796875" style="2"/>
    <col min="13314" max="13314" width="11.1796875" style="2" customWidth="1"/>
    <col min="13315" max="13315" width="9.1796875" style="2"/>
    <col min="13316" max="13316" width="10.54296875" style="2" customWidth="1"/>
    <col min="13317" max="13317" width="9.1796875" style="2"/>
    <col min="13318" max="13318" width="10.453125" style="2" customWidth="1"/>
    <col min="13319" max="13319" width="7.1796875" style="2" customWidth="1"/>
    <col min="13320" max="13320" width="10.453125" style="2" customWidth="1"/>
    <col min="13321" max="13321" width="9.1796875" style="2"/>
    <col min="13322" max="13322" width="1.81640625" style="2" customWidth="1"/>
    <col min="13323" max="13324" width="9.1796875" style="2"/>
    <col min="13325" max="13325" width="14.81640625" style="2" customWidth="1"/>
    <col min="13326" max="13326" width="2.453125" style="2" customWidth="1"/>
    <col min="13327" max="13327" width="6.453125" style="2" customWidth="1"/>
    <col min="13328" max="13329" width="9.1796875" style="2"/>
    <col min="13330" max="13330" width="12.81640625" style="2" customWidth="1"/>
    <col min="13331" max="13331" width="13.81640625" style="2" customWidth="1"/>
    <col min="13332" max="13332" width="0.81640625" style="2" customWidth="1"/>
    <col min="13333" max="13567" width="9.1796875" style="2"/>
    <col min="13568" max="13568" width="0.81640625" style="2" customWidth="1"/>
    <col min="13569" max="13569" width="9.1796875" style="2"/>
    <col min="13570" max="13570" width="11.1796875" style="2" customWidth="1"/>
    <col min="13571" max="13571" width="9.1796875" style="2"/>
    <col min="13572" max="13572" width="10.54296875" style="2" customWidth="1"/>
    <col min="13573" max="13573" width="9.1796875" style="2"/>
    <col min="13574" max="13574" width="10.453125" style="2" customWidth="1"/>
    <col min="13575" max="13575" width="7.1796875" style="2" customWidth="1"/>
    <col min="13576" max="13576" width="10.453125" style="2" customWidth="1"/>
    <col min="13577" max="13577" width="9.1796875" style="2"/>
    <col min="13578" max="13578" width="1.81640625" style="2" customWidth="1"/>
    <col min="13579" max="13580" width="9.1796875" style="2"/>
    <col min="13581" max="13581" width="14.81640625" style="2" customWidth="1"/>
    <col min="13582" max="13582" width="2.453125" style="2" customWidth="1"/>
    <col min="13583" max="13583" width="6.453125" style="2" customWidth="1"/>
    <col min="13584" max="13585" width="9.1796875" style="2"/>
    <col min="13586" max="13586" width="12.81640625" style="2" customWidth="1"/>
    <col min="13587" max="13587" width="13.81640625" style="2" customWidth="1"/>
    <col min="13588" max="13588" width="0.81640625" style="2" customWidth="1"/>
    <col min="13589" max="13823" width="9.1796875" style="2"/>
    <col min="13824" max="13824" width="0.81640625" style="2" customWidth="1"/>
    <col min="13825" max="13825" width="9.1796875" style="2"/>
    <col min="13826" max="13826" width="11.1796875" style="2" customWidth="1"/>
    <col min="13827" max="13827" width="9.1796875" style="2"/>
    <col min="13828" max="13828" width="10.54296875" style="2" customWidth="1"/>
    <col min="13829" max="13829" width="9.1796875" style="2"/>
    <col min="13830" max="13830" width="10.453125" style="2" customWidth="1"/>
    <col min="13831" max="13831" width="7.1796875" style="2" customWidth="1"/>
    <col min="13832" max="13832" width="10.453125" style="2" customWidth="1"/>
    <col min="13833" max="13833" width="9.1796875" style="2"/>
    <col min="13834" max="13834" width="1.81640625" style="2" customWidth="1"/>
    <col min="13835" max="13836" width="9.1796875" style="2"/>
    <col min="13837" max="13837" width="14.81640625" style="2" customWidth="1"/>
    <col min="13838" max="13838" width="2.453125" style="2" customWidth="1"/>
    <col min="13839" max="13839" width="6.453125" style="2" customWidth="1"/>
    <col min="13840" max="13841" width="9.1796875" style="2"/>
    <col min="13842" max="13842" width="12.81640625" style="2" customWidth="1"/>
    <col min="13843" max="13843" width="13.81640625" style="2" customWidth="1"/>
    <col min="13844" max="13844" width="0.81640625" style="2" customWidth="1"/>
    <col min="13845" max="14079" width="9.1796875" style="2"/>
    <col min="14080" max="14080" width="0.81640625" style="2" customWidth="1"/>
    <col min="14081" max="14081" width="9.1796875" style="2"/>
    <col min="14082" max="14082" width="11.1796875" style="2" customWidth="1"/>
    <col min="14083" max="14083" width="9.1796875" style="2"/>
    <col min="14084" max="14084" width="10.54296875" style="2" customWidth="1"/>
    <col min="14085" max="14085" width="9.1796875" style="2"/>
    <col min="14086" max="14086" width="10.453125" style="2" customWidth="1"/>
    <col min="14087" max="14087" width="7.1796875" style="2" customWidth="1"/>
    <col min="14088" max="14088" width="10.453125" style="2" customWidth="1"/>
    <col min="14089" max="14089" width="9.1796875" style="2"/>
    <col min="14090" max="14090" width="1.81640625" style="2" customWidth="1"/>
    <col min="14091" max="14092" width="9.1796875" style="2"/>
    <col min="14093" max="14093" width="14.81640625" style="2" customWidth="1"/>
    <col min="14094" max="14094" width="2.453125" style="2" customWidth="1"/>
    <col min="14095" max="14095" width="6.453125" style="2" customWidth="1"/>
    <col min="14096" max="14097" width="9.1796875" style="2"/>
    <col min="14098" max="14098" width="12.81640625" style="2" customWidth="1"/>
    <col min="14099" max="14099" width="13.81640625" style="2" customWidth="1"/>
    <col min="14100" max="14100" width="0.81640625" style="2" customWidth="1"/>
    <col min="14101" max="14335" width="9.1796875" style="2"/>
    <col min="14336" max="14336" width="0.81640625" style="2" customWidth="1"/>
    <col min="14337" max="14337" width="9.1796875" style="2"/>
    <col min="14338" max="14338" width="11.1796875" style="2" customWidth="1"/>
    <col min="14339" max="14339" width="9.1796875" style="2"/>
    <col min="14340" max="14340" width="10.54296875" style="2" customWidth="1"/>
    <col min="14341" max="14341" width="9.1796875" style="2"/>
    <col min="14342" max="14342" width="10.453125" style="2" customWidth="1"/>
    <col min="14343" max="14343" width="7.1796875" style="2" customWidth="1"/>
    <col min="14344" max="14344" width="10.453125" style="2" customWidth="1"/>
    <col min="14345" max="14345" width="9.1796875" style="2"/>
    <col min="14346" max="14346" width="1.81640625" style="2" customWidth="1"/>
    <col min="14347" max="14348" width="9.1796875" style="2"/>
    <col min="14349" max="14349" width="14.81640625" style="2" customWidth="1"/>
    <col min="14350" max="14350" width="2.453125" style="2" customWidth="1"/>
    <col min="14351" max="14351" width="6.453125" style="2" customWidth="1"/>
    <col min="14352" max="14353" width="9.1796875" style="2"/>
    <col min="14354" max="14354" width="12.81640625" style="2" customWidth="1"/>
    <col min="14355" max="14355" width="13.81640625" style="2" customWidth="1"/>
    <col min="14356" max="14356" width="0.81640625" style="2" customWidth="1"/>
    <col min="14357" max="14591" width="9.1796875" style="2"/>
    <col min="14592" max="14592" width="0.81640625" style="2" customWidth="1"/>
    <col min="14593" max="14593" width="9.1796875" style="2"/>
    <col min="14594" max="14594" width="11.1796875" style="2" customWidth="1"/>
    <col min="14595" max="14595" width="9.1796875" style="2"/>
    <col min="14596" max="14596" width="10.54296875" style="2" customWidth="1"/>
    <col min="14597" max="14597" width="9.1796875" style="2"/>
    <col min="14598" max="14598" width="10.453125" style="2" customWidth="1"/>
    <col min="14599" max="14599" width="7.1796875" style="2" customWidth="1"/>
    <col min="14600" max="14600" width="10.453125" style="2" customWidth="1"/>
    <col min="14601" max="14601" width="9.1796875" style="2"/>
    <col min="14602" max="14602" width="1.81640625" style="2" customWidth="1"/>
    <col min="14603" max="14604" width="9.1796875" style="2"/>
    <col min="14605" max="14605" width="14.81640625" style="2" customWidth="1"/>
    <col min="14606" max="14606" width="2.453125" style="2" customWidth="1"/>
    <col min="14607" max="14607" width="6.453125" style="2" customWidth="1"/>
    <col min="14608" max="14609" width="9.1796875" style="2"/>
    <col min="14610" max="14610" width="12.81640625" style="2" customWidth="1"/>
    <col min="14611" max="14611" width="13.81640625" style="2" customWidth="1"/>
    <col min="14612" max="14612" width="0.81640625" style="2" customWidth="1"/>
    <col min="14613" max="14847" width="9.1796875" style="2"/>
    <col min="14848" max="14848" width="0.81640625" style="2" customWidth="1"/>
    <col min="14849" max="14849" width="9.1796875" style="2"/>
    <col min="14850" max="14850" width="11.1796875" style="2" customWidth="1"/>
    <col min="14851" max="14851" width="9.1796875" style="2"/>
    <col min="14852" max="14852" width="10.54296875" style="2" customWidth="1"/>
    <col min="14853" max="14853" width="9.1796875" style="2"/>
    <col min="14854" max="14854" width="10.453125" style="2" customWidth="1"/>
    <col min="14855" max="14855" width="7.1796875" style="2" customWidth="1"/>
    <col min="14856" max="14856" width="10.453125" style="2" customWidth="1"/>
    <col min="14857" max="14857" width="9.1796875" style="2"/>
    <col min="14858" max="14858" width="1.81640625" style="2" customWidth="1"/>
    <col min="14859" max="14860" width="9.1796875" style="2"/>
    <col min="14861" max="14861" width="14.81640625" style="2" customWidth="1"/>
    <col min="14862" max="14862" width="2.453125" style="2" customWidth="1"/>
    <col min="14863" max="14863" width="6.453125" style="2" customWidth="1"/>
    <col min="14864" max="14865" width="9.1796875" style="2"/>
    <col min="14866" max="14866" width="12.81640625" style="2" customWidth="1"/>
    <col min="14867" max="14867" width="13.81640625" style="2" customWidth="1"/>
    <col min="14868" max="14868" width="0.81640625" style="2" customWidth="1"/>
    <col min="14869" max="15103" width="9.1796875" style="2"/>
    <col min="15104" max="15104" width="0.81640625" style="2" customWidth="1"/>
    <col min="15105" max="15105" width="9.1796875" style="2"/>
    <col min="15106" max="15106" width="11.1796875" style="2" customWidth="1"/>
    <col min="15107" max="15107" width="9.1796875" style="2"/>
    <col min="15108" max="15108" width="10.54296875" style="2" customWidth="1"/>
    <col min="15109" max="15109" width="9.1796875" style="2"/>
    <col min="15110" max="15110" width="10.453125" style="2" customWidth="1"/>
    <col min="15111" max="15111" width="7.1796875" style="2" customWidth="1"/>
    <col min="15112" max="15112" width="10.453125" style="2" customWidth="1"/>
    <col min="15113" max="15113" width="9.1796875" style="2"/>
    <col min="15114" max="15114" width="1.81640625" style="2" customWidth="1"/>
    <col min="15115" max="15116" width="9.1796875" style="2"/>
    <col min="15117" max="15117" width="14.81640625" style="2" customWidth="1"/>
    <col min="15118" max="15118" width="2.453125" style="2" customWidth="1"/>
    <col min="15119" max="15119" width="6.453125" style="2" customWidth="1"/>
    <col min="15120" max="15121" width="9.1796875" style="2"/>
    <col min="15122" max="15122" width="12.81640625" style="2" customWidth="1"/>
    <col min="15123" max="15123" width="13.81640625" style="2" customWidth="1"/>
    <col min="15124" max="15124" width="0.81640625" style="2" customWidth="1"/>
    <col min="15125" max="15359" width="9.1796875" style="2"/>
    <col min="15360" max="15360" width="0.81640625" style="2" customWidth="1"/>
    <col min="15361" max="15361" width="9.1796875" style="2"/>
    <col min="15362" max="15362" width="11.1796875" style="2" customWidth="1"/>
    <col min="15363" max="15363" width="9.1796875" style="2"/>
    <col min="15364" max="15364" width="10.54296875" style="2" customWidth="1"/>
    <col min="15365" max="15365" width="9.1796875" style="2"/>
    <col min="15366" max="15366" width="10.453125" style="2" customWidth="1"/>
    <col min="15367" max="15367" width="7.1796875" style="2" customWidth="1"/>
    <col min="15368" max="15368" width="10.453125" style="2" customWidth="1"/>
    <col min="15369" max="15369" width="9.1796875" style="2"/>
    <col min="15370" max="15370" width="1.81640625" style="2" customWidth="1"/>
    <col min="15371" max="15372" width="9.1796875" style="2"/>
    <col min="15373" max="15373" width="14.81640625" style="2" customWidth="1"/>
    <col min="15374" max="15374" width="2.453125" style="2" customWidth="1"/>
    <col min="15375" max="15375" width="6.453125" style="2" customWidth="1"/>
    <col min="15376" max="15377" width="9.1796875" style="2"/>
    <col min="15378" max="15378" width="12.81640625" style="2" customWidth="1"/>
    <col min="15379" max="15379" width="13.81640625" style="2" customWidth="1"/>
    <col min="15380" max="15380" width="0.81640625" style="2" customWidth="1"/>
    <col min="15381" max="15615" width="9.1796875" style="2"/>
    <col min="15616" max="15616" width="0.81640625" style="2" customWidth="1"/>
    <col min="15617" max="15617" width="9.1796875" style="2"/>
    <col min="15618" max="15618" width="11.1796875" style="2" customWidth="1"/>
    <col min="15619" max="15619" width="9.1796875" style="2"/>
    <col min="15620" max="15620" width="10.54296875" style="2" customWidth="1"/>
    <col min="15621" max="15621" width="9.1796875" style="2"/>
    <col min="15622" max="15622" width="10.453125" style="2" customWidth="1"/>
    <col min="15623" max="15623" width="7.1796875" style="2" customWidth="1"/>
    <col min="15624" max="15624" width="10.453125" style="2" customWidth="1"/>
    <col min="15625" max="15625" width="9.1796875" style="2"/>
    <col min="15626" max="15626" width="1.81640625" style="2" customWidth="1"/>
    <col min="15627" max="15628" width="9.1796875" style="2"/>
    <col min="15629" max="15629" width="14.81640625" style="2" customWidth="1"/>
    <col min="15630" max="15630" width="2.453125" style="2" customWidth="1"/>
    <col min="15631" max="15631" width="6.453125" style="2" customWidth="1"/>
    <col min="15632" max="15633" width="9.1796875" style="2"/>
    <col min="15634" max="15634" width="12.81640625" style="2" customWidth="1"/>
    <col min="15635" max="15635" width="13.81640625" style="2" customWidth="1"/>
    <col min="15636" max="15636" width="0.81640625" style="2" customWidth="1"/>
    <col min="15637" max="15871" width="9.1796875" style="2"/>
    <col min="15872" max="15872" width="0.81640625" style="2" customWidth="1"/>
    <col min="15873" max="15873" width="9.1796875" style="2"/>
    <col min="15874" max="15874" width="11.1796875" style="2" customWidth="1"/>
    <col min="15875" max="15875" width="9.1796875" style="2"/>
    <col min="15876" max="15876" width="10.54296875" style="2" customWidth="1"/>
    <col min="15877" max="15877" width="9.1796875" style="2"/>
    <col min="15878" max="15878" width="10.453125" style="2" customWidth="1"/>
    <col min="15879" max="15879" width="7.1796875" style="2" customWidth="1"/>
    <col min="15880" max="15880" width="10.453125" style="2" customWidth="1"/>
    <col min="15881" max="15881" width="9.1796875" style="2"/>
    <col min="15882" max="15882" width="1.81640625" style="2" customWidth="1"/>
    <col min="15883" max="15884" width="9.1796875" style="2"/>
    <col min="15885" max="15885" width="14.81640625" style="2" customWidth="1"/>
    <col min="15886" max="15886" width="2.453125" style="2" customWidth="1"/>
    <col min="15887" max="15887" width="6.453125" style="2" customWidth="1"/>
    <col min="15888" max="15889" width="9.1796875" style="2"/>
    <col min="15890" max="15890" width="12.81640625" style="2" customWidth="1"/>
    <col min="15891" max="15891" width="13.81640625" style="2" customWidth="1"/>
    <col min="15892" max="15892" width="0.81640625" style="2" customWidth="1"/>
    <col min="15893" max="16127" width="9.1796875" style="2"/>
    <col min="16128" max="16128" width="0.81640625" style="2" customWidth="1"/>
    <col min="16129" max="16129" width="9.1796875" style="2"/>
    <col min="16130" max="16130" width="11.1796875" style="2" customWidth="1"/>
    <col min="16131" max="16131" width="9.1796875" style="2"/>
    <col min="16132" max="16132" width="10.54296875" style="2" customWidth="1"/>
    <col min="16133" max="16133" width="9.1796875" style="2"/>
    <col min="16134" max="16134" width="10.453125" style="2" customWidth="1"/>
    <col min="16135" max="16135" width="7.1796875" style="2" customWidth="1"/>
    <col min="16136" max="16136" width="10.453125" style="2" customWidth="1"/>
    <col min="16137" max="16137" width="9.1796875" style="2"/>
    <col min="16138" max="16138" width="1.81640625" style="2" customWidth="1"/>
    <col min="16139" max="16140" width="9.1796875" style="2"/>
    <col min="16141" max="16141" width="14.81640625" style="2" customWidth="1"/>
    <col min="16142" max="16142" width="2.453125" style="2" customWidth="1"/>
    <col min="16143" max="16143" width="6.453125" style="2" customWidth="1"/>
    <col min="16144" max="16145" width="9.1796875" style="2"/>
    <col min="16146" max="16146" width="12.81640625" style="2" customWidth="1"/>
    <col min="16147" max="16147" width="13.81640625" style="2" customWidth="1"/>
    <col min="16148" max="16148" width="0.81640625" style="2" customWidth="1"/>
    <col min="16149" max="16384" width="9.1796875" style="2"/>
  </cols>
  <sheetData>
    <row r="1" spans="1:22" ht="4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2" ht="12.75" customHeight="1">
      <c r="A2" s="3"/>
      <c r="B2" s="161"/>
      <c r="C2" s="162"/>
      <c r="D2" s="162"/>
      <c r="E2" s="304" t="str">
        <f>"Closing Report"&amp;" - "&amp;Instruções!C6</f>
        <v xml:space="preserve">Closing Report - </v>
      </c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5"/>
      <c r="Q2" s="372" t="s">
        <v>108</v>
      </c>
      <c r="R2" s="373"/>
      <c r="S2" s="376">
        <f>Instruções!C25</f>
        <v>0</v>
      </c>
      <c r="T2" s="3"/>
    </row>
    <row r="3" spans="1:22" ht="12.75" customHeight="1">
      <c r="A3" s="3"/>
      <c r="B3" s="163" t="s">
        <v>72</v>
      </c>
      <c r="C3" s="69">
        <f>Instruções!C8</f>
        <v>0</v>
      </c>
      <c r="D3" s="164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7"/>
      <c r="Q3" s="374"/>
      <c r="R3" s="375"/>
      <c r="S3" s="300"/>
      <c r="T3" s="3"/>
    </row>
    <row r="4" spans="1:22" ht="15" customHeight="1">
      <c r="A4" s="3"/>
      <c r="B4" s="180"/>
      <c r="C4" s="165"/>
      <c r="D4" s="16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7"/>
      <c r="Q4" s="377" t="s">
        <v>109</v>
      </c>
      <c r="R4" s="378"/>
      <c r="S4" s="383" t="str">
        <f>IF(COUNT(Rundown!F4:F300)*7-1&amp;" dias"="-1 dias","",COUNT(Rundown!F4:F300)*7-1&amp;" dias")</f>
        <v/>
      </c>
      <c r="T4" s="3"/>
    </row>
    <row r="5" spans="1:22" ht="14.25" customHeight="1">
      <c r="A5" s="3"/>
      <c r="B5" s="163" t="s">
        <v>74</v>
      </c>
      <c r="C5" s="69">
        <f>Instruções!C9</f>
        <v>0</v>
      </c>
      <c r="D5" s="166"/>
      <c r="E5" s="308" t="str">
        <f>"Cell No. "&amp;Instruções!C7</f>
        <v xml:space="preserve">Cell No. </v>
      </c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9"/>
      <c r="Q5" s="377"/>
      <c r="R5" s="378"/>
      <c r="S5" s="383"/>
      <c r="T5" s="3"/>
    </row>
    <row r="6" spans="1:22" ht="12.75" customHeight="1">
      <c r="A6" s="3"/>
      <c r="B6" s="167"/>
      <c r="C6" s="166"/>
      <c r="D6" s="166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9"/>
      <c r="Q6" s="379" t="s">
        <v>110</v>
      </c>
      <c r="R6" s="380"/>
      <c r="S6" s="300" t="str">
        <f>IF(COUNT(Rundown!G4:G300)*7-1&amp;" dias"="-1 dias","",COUNT(Rundown!G4:G300)*7-1&amp;" dias")</f>
        <v/>
      </c>
      <c r="T6" s="3"/>
    </row>
    <row r="7" spans="1:22" ht="12.75" customHeight="1">
      <c r="A7" s="3"/>
      <c r="B7" s="169"/>
      <c r="C7" s="170"/>
      <c r="D7" s="17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1"/>
      <c r="Q7" s="381"/>
      <c r="R7" s="382"/>
      <c r="S7" s="301"/>
      <c r="T7" s="3"/>
    </row>
    <row r="8" spans="1:22" ht="15.75" customHeight="1">
      <c r="A8" s="3"/>
      <c r="B8" s="5"/>
      <c r="C8" s="26"/>
      <c r="D8" s="26"/>
      <c r="E8" s="26"/>
      <c r="F8" s="26"/>
      <c r="G8" s="26"/>
      <c r="H8" s="26"/>
      <c r="I8" s="26"/>
      <c r="J8" s="26"/>
      <c r="K8" s="7"/>
      <c r="L8" s="5"/>
      <c r="M8" s="26"/>
      <c r="N8" s="26"/>
      <c r="O8" s="26"/>
      <c r="P8" s="24"/>
      <c r="Q8" s="24"/>
      <c r="R8" s="24"/>
      <c r="S8" s="24"/>
      <c r="T8" s="3"/>
    </row>
    <row r="9" spans="1:22" ht="17.25" customHeight="1">
      <c r="A9" s="3"/>
      <c r="B9" s="324" t="s">
        <v>76</v>
      </c>
      <c r="C9" s="325"/>
      <c r="D9" s="325"/>
      <c r="E9" s="325"/>
      <c r="F9" s="325"/>
      <c r="G9" s="325"/>
      <c r="H9" s="325"/>
      <c r="I9" s="325"/>
      <c r="J9" s="325"/>
      <c r="K9" s="24"/>
      <c r="L9" s="318" t="s">
        <v>111</v>
      </c>
      <c r="M9" s="319"/>
      <c r="N9" s="319"/>
      <c r="O9" s="319"/>
      <c r="P9" s="319"/>
      <c r="Q9" s="319"/>
      <c r="R9" s="319"/>
      <c r="S9" s="320"/>
      <c r="T9" s="3"/>
    </row>
    <row r="10" spans="1:22" ht="12.75" customHeight="1">
      <c r="A10" s="3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369"/>
      <c r="M10" s="370"/>
      <c r="N10" s="370"/>
      <c r="O10" s="370"/>
      <c r="P10" s="370"/>
      <c r="Q10" s="370"/>
      <c r="R10" s="370"/>
      <c r="S10" s="371"/>
      <c r="T10" s="3"/>
    </row>
    <row r="11" spans="1:22" ht="12.75" customHeight="1">
      <c r="A11" s="3"/>
      <c r="B11" s="24" t="str">
        <f>Instruções!C6&amp;" ("&amp;Instruções!C11&amp;")"</f>
        <v xml:space="preserve"> ()</v>
      </c>
      <c r="C11" s="24"/>
      <c r="D11" s="24"/>
      <c r="E11" s="24"/>
      <c r="F11" s="24"/>
      <c r="G11" s="24"/>
      <c r="H11" s="24"/>
      <c r="I11" s="24"/>
      <c r="J11" s="24"/>
      <c r="K11" s="24"/>
      <c r="L11" s="384" t="str">
        <f>'Relatório de Status'!L11</f>
        <v>Cell Title</v>
      </c>
      <c r="M11" s="385"/>
      <c r="N11" s="385"/>
      <c r="O11" s="385"/>
      <c r="P11" s="165"/>
      <c r="Q11" s="366" t="str">
        <f>IF((IF(Instruções!C11="HH","",Instruções!C6&amp;" (mh/"&amp;Instruções!C11&amp;")"))=" (mh/)","(mh/unit)",(IF(Instruções!C11="HH","",Instruções!C6&amp;" (mh/"&amp;Instruções!C11&amp;")")))</f>
        <v>(mh/unit)</v>
      </c>
      <c r="R11" s="366"/>
      <c r="S11" s="228"/>
      <c r="T11" s="3"/>
    </row>
    <row r="12" spans="1:22" ht="12.75" customHeight="1">
      <c r="A12" s="3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384"/>
      <c r="M12" s="385"/>
      <c r="N12" s="385"/>
      <c r="O12" s="385"/>
      <c r="P12" s="165"/>
      <c r="Q12" s="367"/>
      <c r="R12" s="367"/>
      <c r="S12" s="228"/>
      <c r="T12" s="3"/>
      <c r="V12" s="24"/>
    </row>
    <row r="13" spans="1:22" ht="15" customHeight="1">
      <c r="A13" s="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330" t="s">
        <v>112</v>
      </c>
      <c r="M13" s="334"/>
      <c r="N13" s="334"/>
      <c r="O13" s="334"/>
      <c r="P13" s="165"/>
      <c r="Q13" s="367"/>
      <c r="R13" s="367"/>
      <c r="S13" s="228"/>
      <c r="T13" s="3"/>
    </row>
    <row r="14" spans="1:22" ht="12.75" customHeight="1">
      <c r="A14" s="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362" t="s">
        <v>113</v>
      </c>
      <c r="M14" s="363"/>
      <c r="N14" s="364" t="str">
        <f>IFERROR(SUM(Rundown!G4:G300)/(Instruções!C9-Instruções!C8),"")</f>
        <v/>
      </c>
      <c r="O14" s="364"/>
      <c r="P14" s="165"/>
      <c r="Q14" s="367"/>
      <c r="R14" s="367"/>
      <c r="S14" s="228"/>
      <c r="T14" s="3"/>
    </row>
    <row r="15" spans="1:22" ht="12.75" customHeight="1">
      <c r="A15" s="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332"/>
      <c r="M15" s="333"/>
      <c r="N15" s="364"/>
      <c r="O15" s="364"/>
      <c r="P15" s="165"/>
      <c r="Q15" s="361" t="str">
        <f>IF(Instruções!$C$11="HH","","Plan")</f>
        <v>Plan</v>
      </c>
      <c r="R15" s="368" t="s">
        <v>81</v>
      </c>
      <c r="S15" s="228"/>
      <c r="T15" s="3"/>
    </row>
    <row r="16" spans="1:22" ht="15" customHeight="1">
      <c r="A16" s="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362" t="s">
        <v>114</v>
      </c>
      <c r="M16" s="363"/>
      <c r="N16" s="364">
        <f>IFERROR(SUM(Rundown!G4:G300)/COUNT(Rundown!B4:B300),"")</f>
        <v>0</v>
      </c>
      <c r="O16" s="364"/>
      <c r="P16" s="165"/>
      <c r="Q16" s="361"/>
      <c r="R16" s="334"/>
      <c r="S16" s="228"/>
      <c r="T16" s="3"/>
    </row>
    <row r="17" spans="1:20" ht="15" customHeight="1">
      <c r="A17" s="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330"/>
      <c r="M17" s="331"/>
      <c r="N17" s="364"/>
      <c r="O17" s="364"/>
      <c r="P17" s="165"/>
      <c r="Q17" s="361"/>
      <c r="R17" s="335"/>
      <c r="S17" s="228"/>
      <c r="T17" s="3"/>
    </row>
    <row r="18" spans="1:20" ht="12.75" customHeight="1">
      <c r="A18" s="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361" t="s">
        <v>115</v>
      </c>
      <c r="M18" s="361"/>
      <c r="N18" s="364">
        <f>IFERROR(SUM(Rundown!G4:G300),"")</f>
        <v>0</v>
      </c>
      <c r="O18" s="364"/>
      <c r="P18" s="165"/>
      <c r="Q18" s="365" t="str">
        <f>IFERROR(IF(Instruções!$C$11="HH","",(R23/SUM(Rundown!F4:F300))),"")</f>
        <v/>
      </c>
      <c r="R18" s="365" t="str">
        <f>IFERROR(IF(Instruções!$C$11="HH","",(S23/SUM(Rundown!G4:G300))),"")</f>
        <v/>
      </c>
      <c r="S18" s="228"/>
      <c r="T18" s="3"/>
    </row>
    <row r="19" spans="1:20" ht="15" customHeight="1">
      <c r="A19" s="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361"/>
      <c r="M19" s="361"/>
      <c r="N19" s="364"/>
      <c r="O19" s="364"/>
      <c r="P19" s="229"/>
      <c r="Q19" s="365"/>
      <c r="R19" s="365"/>
      <c r="S19" s="230"/>
      <c r="T19" s="3"/>
    </row>
    <row r="20" spans="1:20" ht="15" customHeight="1">
      <c r="A20" s="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42"/>
      <c r="M20" s="42"/>
      <c r="N20" s="42"/>
      <c r="O20" s="42"/>
      <c r="P20" s="42"/>
      <c r="Q20" s="42"/>
      <c r="R20" s="42"/>
      <c r="S20" s="42"/>
      <c r="T20" s="3"/>
    </row>
    <row r="21" spans="1:20" ht="15.5">
      <c r="A21" s="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315" t="s">
        <v>116</v>
      </c>
      <c r="M21" s="316"/>
      <c r="N21" s="316"/>
      <c r="O21" s="317"/>
      <c r="P21" s="165"/>
      <c r="Q21" s="315" t="str">
        <f>IF(Instruções!$C$11="hh","","Total Staff:")</f>
        <v>Total Staff:</v>
      </c>
      <c r="R21" s="316"/>
      <c r="S21" s="317"/>
      <c r="T21" s="3"/>
    </row>
    <row r="22" spans="1:20" ht="12.75" customHeight="1">
      <c r="A22" s="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46" t="s">
        <v>117</v>
      </c>
      <c r="M22" s="47"/>
      <c r="N22" s="48" t="s">
        <v>88</v>
      </c>
      <c r="O22" s="49" t="s">
        <v>81</v>
      </c>
      <c r="P22" s="165"/>
      <c r="Q22" s="226" t="str">
        <f>IF(Instruções!$C$11="mh","","MH")</f>
        <v>MH</v>
      </c>
      <c r="R22" s="48" t="s">
        <v>88</v>
      </c>
      <c r="S22" s="49" t="s">
        <v>81</v>
      </c>
      <c r="T22" s="3"/>
    </row>
    <row r="23" spans="1:20" ht="15.5">
      <c r="A23" s="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50" t="s">
        <v>118</v>
      </c>
      <c r="M23" s="51"/>
      <c r="N23" s="224" t="str">
        <f>IFERROR(AVERAGE(Efetivo!C4:C300),"")</f>
        <v/>
      </c>
      <c r="O23" s="52" t="str">
        <f>IFERROR(AVERAGE(Efetivo!D4:D300),"")</f>
        <v/>
      </c>
      <c r="P23" s="165"/>
      <c r="Q23" s="235" t="s">
        <v>118</v>
      </c>
      <c r="R23" s="225">
        <f>IFERROR(IF(Instruções!$C$11="hh","",SUM(Efetivo!E4:E300)),"")</f>
        <v>0</v>
      </c>
      <c r="S23" s="237">
        <f>IFERROR(IF(Instruções!$C$11="hh","",SUM(Efetivo!F4:F300)),"")</f>
        <v>0</v>
      </c>
      <c r="T23" s="3"/>
    </row>
    <row r="24" spans="1:20" ht="15.5">
      <c r="A24" s="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53" t="s">
        <v>91</v>
      </c>
      <c r="M24" s="53"/>
      <c r="N24" s="224" t="str">
        <f>IFERROR(AVERAGE(Efetivo!G4:G300),"")</f>
        <v/>
      </c>
      <c r="O24" s="224" t="str">
        <f>IFERROR(AVERAGE(Efetivo!H4:H300),"")</f>
        <v/>
      </c>
      <c r="P24" s="181"/>
      <c r="Q24" s="235" t="s">
        <v>119</v>
      </c>
      <c r="R24" s="236" t="str">
        <f>IFERROR(IF(Instruções!$C$11="hh","",(S23/R23-1)),"")</f>
        <v/>
      </c>
      <c r="S24" s="43"/>
      <c r="T24" s="3"/>
    </row>
    <row r="25" spans="1:20">
      <c r="A25" s="3"/>
      <c r="B25" s="24"/>
      <c r="C25" s="24"/>
      <c r="D25" s="24"/>
      <c r="E25" s="24"/>
      <c r="F25" s="24"/>
      <c r="G25" s="24"/>
      <c r="H25" s="24"/>
      <c r="I25" s="24"/>
      <c r="J25" s="24"/>
      <c r="K25" s="24"/>
      <c r="T25" s="3"/>
    </row>
    <row r="26" spans="1:20" ht="15.75" customHeight="1">
      <c r="A26" s="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392" t="s">
        <v>120</v>
      </c>
      <c r="M26" s="393"/>
      <c r="N26" s="393"/>
      <c r="O26" s="393"/>
      <c r="P26" s="393"/>
      <c r="Q26" s="393"/>
      <c r="R26" s="393"/>
      <c r="S26" s="394"/>
      <c r="T26" s="3"/>
    </row>
    <row r="27" spans="1:20" ht="14.25" customHeight="1">
      <c r="A27" s="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395"/>
      <c r="M27" s="396"/>
      <c r="N27" s="396"/>
      <c r="O27" s="396"/>
      <c r="P27" s="396"/>
      <c r="Q27" s="396"/>
      <c r="R27" s="396"/>
      <c r="S27" s="397"/>
      <c r="T27" s="3"/>
    </row>
    <row r="28" spans="1:20" ht="15.5">
      <c r="A28" s="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182" t="s">
        <v>121</v>
      </c>
      <c r="M28" s="220"/>
      <c r="N28" s="220"/>
      <c r="O28" s="220"/>
      <c r="P28" s="220"/>
      <c r="Q28" s="220"/>
      <c r="R28" s="183"/>
      <c r="S28" s="184"/>
      <c r="T28" s="3"/>
    </row>
    <row r="29" spans="1:20" ht="15.5">
      <c r="A29" s="3"/>
      <c r="B29" s="24"/>
      <c r="C29" s="24"/>
      <c r="D29" s="24"/>
      <c r="E29" s="24"/>
      <c r="F29" s="24"/>
      <c r="G29" s="24"/>
      <c r="H29" s="24"/>
      <c r="I29" s="24"/>
      <c r="J29" s="24"/>
      <c r="K29" s="23"/>
      <c r="L29" s="56"/>
      <c r="M29" s="176"/>
      <c r="N29" s="176"/>
      <c r="O29" s="176"/>
      <c r="P29" s="176"/>
      <c r="Q29" s="176"/>
      <c r="R29" s="55"/>
      <c r="S29" s="57"/>
      <c r="T29" s="3"/>
    </row>
    <row r="30" spans="1:20" ht="15.5">
      <c r="A30" s="3"/>
      <c r="B30" s="24"/>
      <c r="C30" s="24"/>
      <c r="D30" s="24"/>
      <c r="E30" s="24"/>
      <c r="F30" s="24"/>
      <c r="G30" s="24"/>
      <c r="H30" s="24"/>
      <c r="I30" s="24"/>
      <c r="J30" s="24"/>
      <c r="K30" s="23"/>
      <c r="L30" s="56"/>
      <c r="M30" s="176"/>
      <c r="N30" s="176"/>
      <c r="O30" s="176"/>
      <c r="P30" s="176"/>
      <c r="Q30" s="176"/>
      <c r="R30" s="55"/>
      <c r="S30" s="57"/>
      <c r="T30" s="3"/>
    </row>
    <row r="31" spans="1:20" ht="15.5">
      <c r="A31" s="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56"/>
      <c r="M31" s="176"/>
      <c r="N31" s="176"/>
      <c r="O31" s="176"/>
      <c r="P31" s="176"/>
      <c r="Q31" s="176"/>
      <c r="R31" s="55"/>
      <c r="S31" s="57"/>
      <c r="T31" s="3"/>
    </row>
    <row r="32" spans="1:20" ht="15.5">
      <c r="A32" s="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185"/>
      <c r="M32" s="221"/>
      <c r="N32" s="221"/>
      <c r="O32" s="221"/>
      <c r="P32" s="221"/>
      <c r="Q32" s="221"/>
      <c r="R32" s="66"/>
      <c r="S32" s="186"/>
      <c r="T32" s="3"/>
    </row>
    <row r="33" spans="1:20" ht="15.5">
      <c r="A33" s="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182" t="s">
        <v>122</v>
      </c>
      <c r="M33" s="220"/>
      <c r="N33" s="220"/>
      <c r="O33" s="220"/>
      <c r="P33" s="220"/>
      <c r="Q33" s="220"/>
      <c r="R33" s="183"/>
      <c r="S33" s="184"/>
      <c r="T33" s="3"/>
    </row>
    <row r="34" spans="1:20" ht="9.75" customHeight="1">
      <c r="A34" s="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56"/>
      <c r="M34" s="176"/>
      <c r="N34" s="60"/>
      <c r="O34" s="54"/>
      <c r="P34" s="54"/>
      <c r="Q34" s="176"/>
      <c r="R34" s="55"/>
      <c r="S34" s="58"/>
      <c r="T34" s="3"/>
    </row>
    <row r="35" spans="1:20" ht="15" customHeight="1">
      <c r="A35" s="3"/>
      <c r="B35" s="324" t="s">
        <v>92</v>
      </c>
      <c r="C35" s="325"/>
      <c r="D35" s="325"/>
      <c r="E35" s="325"/>
      <c r="F35" s="325"/>
      <c r="G35" s="325"/>
      <c r="H35" s="325"/>
      <c r="I35" s="325"/>
      <c r="J35" s="326"/>
      <c r="K35" s="27"/>
      <c r="L35" s="56"/>
      <c r="M35" s="54"/>
      <c r="N35" s="54"/>
      <c r="O35" s="61"/>
      <c r="P35" s="61"/>
      <c r="Q35" s="61"/>
      <c r="R35" s="55"/>
      <c r="S35" s="57"/>
      <c r="T35" s="3"/>
    </row>
    <row r="36" spans="1:20" ht="33" customHeight="1">
      <c r="A36" s="3"/>
      <c r="B36" s="302" t="s">
        <v>61</v>
      </c>
      <c r="C36" s="336" t="s">
        <v>62</v>
      </c>
      <c r="D36" s="336"/>
      <c r="E36" s="336"/>
      <c r="F36" s="336" t="s">
        <v>94</v>
      </c>
      <c r="G36" s="336"/>
      <c r="H36" s="302" t="s">
        <v>64</v>
      </c>
      <c r="I36" s="302" t="s">
        <v>95</v>
      </c>
      <c r="J36" s="302" t="s">
        <v>65</v>
      </c>
      <c r="K36" s="28"/>
      <c r="L36" s="56"/>
      <c r="M36" s="54"/>
      <c r="N36" s="54"/>
      <c r="O36" s="61"/>
      <c r="P36" s="61"/>
      <c r="Q36" s="61"/>
      <c r="R36" s="55"/>
      <c r="S36" s="57"/>
      <c r="T36" s="3"/>
    </row>
    <row r="37" spans="1:20" ht="30" customHeight="1">
      <c r="A37" s="3"/>
      <c r="B37" s="303"/>
      <c r="C37" s="336"/>
      <c r="D37" s="336"/>
      <c r="E37" s="336"/>
      <c r="F37" s="109" t="s">
        <v>88</v>
      </c>
      <c r="G37" s="109" t="s">
        <v>96</v>
      </c>
      <c r="H37" s="303"/>
      <c r="I37" s="303"/>
      <c r="J37" s="303"/>
      <c r="K37" s="28"/>
      <c r="L37" s="185"/>
      <c r="M37" s="187"/>
      <c r="N37" s="187"/>
      <c r="O37" s="188"/>
      <c r="P37" s="188"/>
      <c r="Q37" s="188"/>
      <c r="R37" s="66"/>
      <c r="S37" s="186"/>
      <c r="T37" s="3"/>
    </row>
    <row r="38" spans="1:20" ht="17.25" customHeight="1">
      <c r="A38" s="3"/>
      <c r="B38" s="234" t="str">
        <f>IF('Relatório de Status'!B38="","",'Relatório de Status'!B38)</f>
        <v/>
      </c>
      <c r="C38" s="386" t="str">
        <f>IF('Relatório de Status'!C38:E38="","",'Relatório de Status'!C38:E38)</f>
        <v/>
      </c>
      <c r="D38" s="387"/>
      <c r="E38" s="388"/>
      <c r="F38" s="215" t="str">
        <f>IF('Relatório de Status'!F38="","",'Relatório de Status'!F38)</f>
        <v/>
      </c>
      <c r="G38" s="215" t="str">
        <f>IF('Relatório de Status'!G38="","",'Relatório de Status'!G38)</f>
        <v/>
      </c>
      <c r="H38" s="215" t="str">
        <f>IF('Relatório de Status'!H38="","",'Relatório de Status'!H38)</f>
        <v/>
      </c>
      <c r="I38" s="215" t="str">
        <f>IF('Relatório de Status'!I38="","",'Relatório de Status'!I38)</f>
        <v/>
      </c>
      <c r="J38" s="215" t="str">
        <f>IF('Relatório de Status'!J38="","",'Relatório de Status'!J38)</f>
        <v/>
      </c>
      <c r="K38" s="28"/>
      <c r="L38" s="182" t="s">
        <v>123</v>
      </c>
      <c r="M38" s="189"/>
      <c r="N38" s="189"/>
      <c r="O38" s="190"/>
      <c r="P38" s="190"/>
      <c r="Q38" s="190"/>
      <c r="R38" s="183"/>
      <c r="S38" s="184"/>
      <c r="T38" s="3"/>
    </row>
    <row r="39" spans="1:20" ht="14.25" customHeight="1">
      <c r="A39" s="3"/>
      <c r="B39" s="234" t="str">
        <f>IF('Relatório de Status'!B39="","",'Relatório de Status'!B39)</f>
        <v/>
      </c>
      <c r="C39" s="386" t="str">
        <f>IF('Relatório de Status'!C39:E39="","",'Relatório de Status'!C39:E39)</f>
        <v/>
      </c>
      <c r="D39" s="387"/>
      <c r="E39" s="388"/>
      <c r="F39" s="215" t="str">
        <f>IF('Relatório de Status'!F39="","",'Relatório de Status'!F39)</f>
        <v/>
      </c>
      <c r="G39" s="215" t="str">
        <f>IF('Relatório de Status'!G39="","",'Relatório de Status'!G39)</f>
        <v/>
      </c>
      <c r="H39" s="215" t="str">
        <f>IF('Relatório de Status'!H39="","",'Relatório de Status'!H39)</f>
        <v/>
      </c>
      <c r="I39" s="215" t="str">
        <f>IF('Relatório de Status'!I39="","",'Relatório de Status'!I39)</f>
        <v/>
      </c>
      <c r="J39" s="215" t="str">
        <f>IF('Relatório de Status'!J39="","",'Relatório de Status'!J39)</f>
        <v/>
      </c>
      <c r="K39" s="28"/>
      <c r="L39" s="56"/>
      <c r="M39" s="54"/>
      <c r="N39" s="54"/>
      <c r="O39" s="61"/>
      <c r="P39" s="61"/>
      <c r="Q39" s="61"/>
      <c r="R39" s="55"/>
      <c r="S39" s="57"/>
      <c r="T39" s="3"/>
    </row>
    <row r="40" spans="1:20" ht="14.25" customHeight="1">
      <c r="A40" s="3"/>
      <c r="B40" s="234" t="str">
        <f>IF('Relatório de Status'!B40="","",'Relatório de Status'!B40)</f>
        <v/>
      </c>
      <c r="C40" s="386" t="str">
        <f>IF('Relatório de Status'!C40:E40="","",'Relatório de Status'!C40:E40)</f>
        <v/>
      </c>
      <c r="D40" s="387"/>
      <c r="E40" s="388"/>
      <c r="F40" s="215" t="str">
        <f>IF('Relatório de Status'!F40="","",'Relatório de Status'!F40)</f>
        <v/>
      </c>
      <c r="G40" s="215" t="str">
        <f>IF('Relatório de Status'!G40="","",'Relatório de Status'!G40)</f>
        <v/>
      </c>
      <c r="H40" s="215" t="str">
        <f>IF('Relatório de Status'!H40="","",'Relatório de Status'!H40)</f>
        <v/>
      </c>
      <c r="I40" s="215" t="str">
        <f>IF('Relatório de Status'!I40="","",'Relatório de Status'!I40)</f>
        <v/>
      </c>
      <c r="J40" s="215" t="str">
        <f>IF('Relatório de Status'!J40="","",'Relatório de Status'!J40)</f>
        <v/>
      </c>
      <c r="K40" s="28"/>
      <c r="L40" s="56"/>
      <c r="M40" s="54"/>
      <c r="N40" s="54"/>
      <c r="O40" s="54"/>
      <c r="P40" s="54"/>
      <c r="Q40" s="54"/>
      <c r="R40" s="55"/>
      <c r="S40" s="57"/>
      <c r="T40" s="3"/>
    </row>
    <row r="41" spans="1:20" ht="14.25" customHeight="1">
      <c r="A41" s="3"/>
      <c r="B41" s="234" t="str">
        <f>IF('Relatório de Status'!B41="","",'Relatório de Status'!B41)</f>
        <v/>
      </c>
      <c r="C41" s="386" t="str">
        <f>IF('Relatório de Status'!C41:E41="","",'Relatório de Status'!C41:E41)</f>
        <v/>
      </c>
      <c r="D41" s="387"/>
      <c r="E41" s="388"/>
      <c r="F41" s="215" t="str">
        <f>IF('Relatório de Status'!F41="","",'Relatório de Status'!F41)</f>
        <v/>
      </c>
      <c r="G41" s="215" t="str">
        <f>IF('Relatório de Status'!G41="","",'Relatório de Status'!G41)</f>
        <v/>
      </c>
      <c r="H41" s="215" t="str">
        <f>IF('Relatório de Status'!H41="","",'Relatório de Status'!H41)</f>
        <v/>
      </c>
      <c r="I41" s="215" t="str">
        <f>IF('Relatório de Status'!I41="","",'Relatório de Status'!I41)</f>
        <v/>
      </c>
      <c r="J41" s="215" t="str">
        <f>IF('Relatório de Status'!J41="","",'Relatório de Status'!J41)</f>
        <v/>
      </c>
      <c r="K41" s="28"/>
      <c r="L41" s="56"/>
      <c r="M41" s="54"/>
      <c r="N41" s="54"/>
      <c r="O41" s="54"/>
      <c r="P41" s="54"/>
      <c r="Q41" s="62"/>
      <c r="R41" s="63"/>
      <c r="S41" s="57"/>
      <c r="T41" s="3"/>
    </row>
    <row r="42" spans="1:20" ht="14.25" customHeight="1">
      <c r="A42" s="3"/>
      <c r="B42" s="234" t="str">
        <f>IF('Relatório de Status'!B42="","",'Relatório de Status'!B42)</f>
        <v/>
      </c>
      <c r="C42" s="386" t="str">
        <f>IF('Relatório de Status'!C42:E42="","",'Relatório de Status'!C42:E42)</f>
        <v/>
      </c>
      <c r="D42" s="387"/>
      <c r="E42" s="388"/>
      <c r="F42" s="215" t="str">
        <f>IF('Relatório de Status'!F42="","",'Relatório de Status'!F42)</f>
        <v/>
      </c>
      <c r="G42" s="215" t="str">
        <f>IF('Relatório de Status'!G42="","",'Relatório de Status'!G42)</f>
        <v/>
      </c>
      <c r="H42" s="215" t="str">
        <f>IF('Relatório de Status'!H42="","",'Relatório de Status'!H42)</f>
        <v/>
      </c>
      <c r="I42" s="215" t="str">
        <f>IF('Relatório de Status'!I42="","",'Relatório de Status'!I42)</f>
        <v/>
      </c>
      <c r="J42" s="215" t="str">
        <f>IF('Relatório de Status'!J42="","",'Relatório de Status'!J42)</f>
        <v/>
      </c>
      <c r="K42" s="28"/>
      <c r="L42" s="56"/>
      <c r="M42" s="54"/>
      <c r="N42" s="54"/>
      <c r="O42" s="54"/>
      <c r="P42" s="54"/>
      <c r="Q42" s="62"/>
      <c r="R42" s="63"/>
      <c r="S42" s="58"/>
      <c r="T42" s="3"/>
    </row>
    <row r="43" spans="1:20" ht="14.25" customHeight="1">
      <c r="A43" s="3"/>
      <c r="B43" s="234" t="str">
        <f>IF('Relatório de Status'!B43="","",'Relatório de Status'!B43)</f>
        <v/>
      </c>
      <c r="C43" s="386" t="str">
        <f>IF('Relatório de Status'!C43:E43="","",'Relatório de Status'!C43:E43)</f>
        <v/>
      </c>
      <c r="D43" s="387"/>
      <c r="E43" s="388"/>
      <c r="F43" s="215" t="str">
        <f>IF('Relatório de Status'!F43="","",'Relatório de Status'!F43)</f>
        <v/>
      </c>
      <c r="G43" s="215" t="str">
        <f>IF('Relatório de Status'!G43="","",'Relatório de Status'!G43)</f>
        <v/>
      </c>
      <c r="H43" s="215" t="str">
        <f>IF('Relatório de Status'!H43="","",'Relatório de Status'!H43)</f>
        <v/>
      </c>
      <c r="I43" s="215" t="str">
        <f>IF('Relatório de Status'!I43="","",'Relatório de Status'!I43)</f>
        <v/>
      </c>
      <c r="J43" s="215" t="str">
        <f>IF('Relatório de Status'!J43="","",'Relatório de Status'!J43)</f>
        <v/>
      </c>
      <c r="K43" s="28"/>
      <c r="L43" s="185"/>
      <c r="M43" s="187"/>
      <c r="N43" s="187"/>
      <c r="O43" s="187"/>
      <c r="P43" s="187"/>
      <c r="Q43" s="191"/>
      <c r="R43" s="67"/>
      <c r="S43" s="68"/>
      <c r="T43" s="3"/>
    </row>
    <row r="44" spans="1:20" ht="15.5">
      <c r="A44" s="3"/>
      <c r="B44" s="234" t="str">
        <f>IF('Relatório de Status'!B44="","",'Relatório de Status'!B44)</f>
        <v/>
      </c>
      <c r="C44" s="386" t="str">
        <f>IF('Relatório de Status'!C44:E44="","",'Relatório de Status'!C44:E44)</f>
        <v/>
      </c>
      <c r="D44" s="387"/>
      <c r="E44" s="388"/>
      <c r="F44" s="215" t="str">
        <f>IF('Relatório de Status'!F44="","",'Relatório de Status'!F44)</f>
        <v/>
      </c>
      <c r="G44" s="215" t="str">
        <f>IF('Relatório de Status'!G44="","",'Relatório de Status'!G44)</f>
        <v/>
      </c>
      <c r="H44" s="215" t="str">
        <f>IF('Relatório de Status'!H44="","",'Relatório de Status'!H44)</f>
        <v/>
      </c>
      <c r="I44" s="215" t="str">
        <f>IF('Relatório de Status'!I44="","",'Relatório de Status'!I44)</f>
        <v/>
      </c>
      <c r="J44" s="215" t="str">
        <f>IF('Relatório de Status'!J44="","",'Relatório de Status'!J44)</f>
        <v/>
      </c>
      <c r="K44" s="28"/>
      <c r="L44" s="182" t="s">
        <v>124</v>
      </c>
      <c r="M44" s="189"/>
      <c r="N44" s="189"/>
      <c r="O44" s="189"/>
      <c r="P44" s="189"/>
      <c r="Q44" s="216"/>
      <c r="R44" s="217"/>
      <c r="S44" s="218"/>
      <c r="T44" s="3"/>
    </row>
    <row r="45" spans="1:20" ht="15" customHeight="1">
      <c r="A45" s="3"/>
      <c r="B45" s="234" t="str">
        <f>IF('Relatório de Status'!B45="","",'Relatório de Status'!B45)</f>
        <v/>
      </c>
      <c r="C45" s="386" t="str">
        <f>IF('Relatório de Status'!C45:E45="","",'Relatório de Status'!C45:E45)</f>
        <v/>
      </c>
      <c r="D45" s="387"/>
      <c r="E45" s="388"/>
      <c r="F45" s="215" t="str">
        <f>IF('Relatório de Status'!F45="","",'Relatório de Status'!F45)</f>
        <v/>
      </c>
      <c r="G45" s="215" t="str">
        <f>IF('Relatório de Status'!G45="","",'Relatório de Status'!G45)</f>
        <v/>
      </c>
      <c r="H45" s="215" t="str">
        <f>IF('Relatório de Status'!H45="","",'Relatório de Status'!H45)</f>
        <v/>
      </c>
      <c r="I45" s="215" t="str">
        <f>IF('Relatório de Status'!I45="","",'Relatório de Status'!I45)</f>
        <v/>
      </c>
      <c r="J45" s="215" t="str">
        <f>IF('Relatório de Status'!J45="","",'Relatório de Status'!J45)</f>
        <v/>
      </c>
      <c r="K45" s="29"/>
      <c r="L45" s="56"/>
      <c r="M45" s="176"/>
      <c r="N45" s="176"/>
      <c r="O45" s="176"/>
      <c r="P45" s="176"/>
      <c r="Q45" s="176"/>
      <c r="R45" s="63"/>
      <c r="S45" s="58"/>
      <c r="T45" s="3"/>
    </row>
    <row r="46" spans="1:20" ht="15.5">
      <c r="A46" s="3"/>
      <c r="B46" s="234" t="str">
        <f>IF('Relatório de Status'!B46="","",'Relatório de Status'!B46)</f>
        <v/>
      </c>
      <c r="C46" s="386" t="str">
        <f>IF('Relatório de Status'!C46:E46="","",'Relatório de Status'!C46:E46)</f>
        <v/>
      </c>
      <c r="D46" s="387"/>
      <c r="E46" s="388"/>
      <c r="F46" s="215" t="str">
        <f>IF('Relatório de Status'!F46="","",'Relatório de Status'!F46)</f>
        <v/>
      </c>
      <c r="G46" s="215" t="str">
        <f>IF('Relatório de Status'!G46="","",'Relatório de Status'!G46)</f>
        <v/>
      </c>
      <c r="H46" s="215" t="str">
        <f>IF('Relatório de Status'!H46="","",'Relatório de Status'!H46)</f>
        <v/>
      </c>
      <c r="I46" s="215" t="str">
        <f>IF('Relatório de Status'!I46="","",'Relatório de Status'!I46)</f>
        <v/>
      </c>
      <c r="J46" s="215" t="str">
        <f>IF('Relatório de Status'!J46="","",'Relatório de Status'!J46)</f>
        <v/>
      </c>
      <c r="K46" s="29"/>
      <c r="L46" s="56"/>
      <c r="M46" s="176"/>
      <c r="N46" s="176"/>
      <c r="O46" s="176"/>
      <c r="P46" s="176"/>
      <c r="Q46" s="176"/>
      <c r="R46" s="63"/>
      <c r="S46" s="58"/>
      <c r="T46" s="3"/>
    </row>
    <row r="47" spans="1:20" ht="15.5">
      <c r="A47" s="3"/>
      <c r="B47" s="234" t="str">
        <f>IF('Relatório de Status'!B47="","",'Relatório de Status'!B47)</f>
        <v/>
      </c>
      <c r="C47" s="386" t="str">
        <f>IF('Relatório de Status'!C47:E47="","",'Relatório de Status'!C47:E47)</f>
        <v/>
      </c>
      <c r="D47" s="387"/>
      <c r="E47" s="388"/>
      <c r="F47" s="215" t="str">
        <f>IF('Relatório de Status'!F47="","",'Relatório de Status'!F47)</f>
        <v/>
      </c>
      <c r="G47" s="215" t="str">
        <f>IF('Relatório de Status'!G47="","",'Relatório de Status'!G47)</f>
        <v/>
      </c>
      <c r="H47" s="215" t="str">
        <f>IF('Relatório de Status'!H47="","",'Relatório de Status'!H47)</f>
        <v/>
      </c>
      <c r="I47" s="215" t="str">
        <f>IF('Relatório de Status'!I47="","",'Relatório de Status'!I47)</f>
        <v/>
      </c>
      <c r="J47" s="215" t="str">
        <f>IF('Relatório de Status'!J47="","",'Relatório de Status'!J47)</f>
        <v/>
      </c>
      <c r="K47" s="29"/>
      <c r="L47" s="56"/>
      <c r="M47" s="176"/>
      <c r="N47" s="176"/>
      <c r="O47" s="176"/>
      <c r="P47" s="176"/>
      <c r="Q47" s="176"/>
      <c r="R47" s="63"/>
      <c r="S47" s="58"/>
      <c r="T47" s="3"/>
    </row>
    <row r="48" spans="1:20" ht="16.5" customHeight="1">
      <c r="A48" s="3"/>
      <c r="B48" s="234" t="str">
        <f>IF('Relatório de Status'!B48="","",'Relatório de Status'!B48)</f>
        <v/>
      </c>
      <c r="C48" s="386" t="str">
        <f>IF('Relatório de Status'!C48:E48="","",'Relatório de Status'!C48:E48)</f>
        <v/>
      </c>
      <c r="D48" s="387"/>
      <c r="E48" s="388"/>
      <c r="F48" s="215" t="str">
        <f>IF('Relatório de Status'!F48="","",'Relatório de Status'!F48)</f>
        <v/>
      </c>
      <c r="G48" s="215" t="str">
        <f>IF('Relatório de Status'!G48="","",'Relatório de Status'!G48)</f>
        <v/>
      </c>
      <c r="H48" s="215" t="str">
        <f>IF('Relatório de Status'!H48="","",'Relatório de Status'!H48)</f>
        <v/>
      </c>
      <c r="I48" s="215" t="str">
        <f>IF('Relatório de Status'!I48="","",'Relatório de Status'!I48)</f>
        <v/>
      </c>
      <c r="J48" s="215" t="str">
        <f>IF('Relatório de Status'!J48="","",'Relatório de Status'!J48)</f>
        <v/>
      </c>
      <c r="K48" s="29"/>
      <c r="L48" s="56"/>
      <c r="M48" s="176"/>
      <c r="N48" s="176"/>
      <c r="O48" s="176"/>
      <c r="P48" s="176"/>
      <c r="Q48" s="176"/>
      <c r="R48" s="176"/>
      <c r="S48" s="58"/>
      <c r="T48" s="3"/>
    </row>
    <row r="49" spans="1:22" ht="15.5">
      <c r="A49" s="3"/>
      <c r="B49" s="234" t="str">
        <f>IF('Relatório de Status'!B49="","",'Relatório de Status'!B49)</f>
        <v/>
      </c>
      <c r="C49" s="386" t="str">
        <f>IF('Relatório de Status'!C49:E49="","",'Relatório de Status'!C49:E49)</f>
        <v/>
      </c>
      <c r="D49" s="387"/>
      <c r="E49" s="388"/>
      <c r="F49" s="215" t="str">
        <f>IF('Relatório de Status'!F49="","",'Relatório de Status'!F49)</f>
        <v/>
      </c>
      <c r="G49" s="215" t="str">
        <f>IF('Relatório de Status'!G49="","",'Relatório de Status'!G49)</f>
        <v/>
      </c>
      <c r="H49" s="215" t="str">
        <f>IF('Relatório de Status'!H49="","",'Relatório de Status'!H49)</f>
        <v/>
      </c>
      <c r="I49" s="215" t="str">
        <f>IF('Relatório de Status'!I49="","",'Relatório de Status'!I49)</f>
        <v/>
      </c>
      <c r="J49" s="215" t="str">
        <f>IF('Relatório de Status'!J49="","",'Relatório de Status'!J49)</f>
        <v/>
      </c>
      <c r="K49" s="29"/>
      <c r="L49" s="56"/>
      <c r="M49" s="54"/>
      <c r="N49" s="54"/>
      <c r="O49" s="54"/>
      <c r="P49" s="54"/>
      <c r="Q49" s="62"/>
      <c r="R49" s="63"/>
      <c r="S49" s="58"/>
      <c r="T49" s="3"/>
    </row>
    <row r="50" spans="1:22" ht="15.5">
      <c r="A50" s="3"/>
      <c r="B50" s="234" t="str">
        <f>IF('Relatório de Status'!B50="","",'Relatório de Status'!B50)</f>
        <v/>
      </c>
      <c r="C50" s="386" t="str">
        <f>IF('Relatório de Status'!C50:E50="","",'Relatório de Status'!C50:E50)</f>
        <v/>
      </c>
      <c r="D50" s="387"/>
      <c r="E50" s="388"/>
      <c r="F50" s="215" t="str">
        <f>IF('Relatório de Status'!F50="","",'Relatório de Status'!F50)</f>
        <v/>
      </c>
      <c r="G50" s="215" t="str">
        <f>IF('Relatório de Status'!G50="","",'Relatório de Status'!G50)</f>
        <v/>
      </c>
      <c r="H50" s="215" t="str">
        <f>IF('Relatório de Status'!H50="","",'Relatório de Status'!H50)</f>
        <v/>
      </c>
      <c r="I50" s="215" t="str">
        <f>IF('Relatório de Status'!I50="","",'Relatório de Status'!I50)</f>
        <v/>
      </c>
      <c r="J50" s="215" t="str">
        <f>IF('Relatório de Status'!J50="","",'Relatório de Status'!J50)</f>
        <v/>
      </c>
      <c r="K50" s="29"/>
      <c r="L50" s="222"/>
      <c r="M50" s="221"/>
      <c r="N50" s="221"/>
      <c r="O50" s="221"/>
      <c r="P50" s="221"/>
      <c r="Q50" s="221"/>
      <c r="R50" s="221"/>
      <c r="S50" s="223"/>
      <c r="T50" s="3"/>
    </row>
    <row r="51" spans="1:22" ht="15.5">
      <c r="A51" s="3"/>
      <c r="B51" s="234" t="str">
        <f>IF('Relatório de Status'!B51="","",'Relatório de Status'!B51)</f>
        <v/>
      </c>
      <c r="C51" s="386" t="str">
        <f>IF('Relatório de Status'!C51:E51="","",'Relatório de Status'!C51:E51)</f>
        <v/>
      </c>
      <c r="D51" s="387"/>
      <c r="E51" s="388"/>
      <c r="F51" s="215" t="str">
        <f>IF('Relatório de Status'!F51="","",'Relatório de Status'!F51)</f>
        <v/>
      </c>
      <c r="G51" s="215" t="str">
        <f>IF('Relatório de Status'!G51="","",'Relatório de Status'!G51)</f>
        <v/>
      </c>
      <c r="H51" s="215" t="str">
        <f>IF('Relatório de Status'!H51="","",'Relatório de Status'!H51)</f>
        <v/>
      </c>
      <c r="I51" s="215" t="str">
        <f>IF('Relatório de Status'!I51="","",'Relatório de Status'!I51)</f>
        <v/>
      </c>
      <c r="J51" s="215" t="str">
        <f>IF('Relatório de Status'!J51="","",'Relatório de Status'!J51)</f>
        <v/>
      </c>
      <c r="K51" s="29"/>
      <c r="L51" s="389" t="s">
        <v>65</v>
      </c>
      <c r="M51" s="390"/>
      <c r="N51" s="390"/>
      <c r="O51" s="390"/>
      <c r="P51" s="390"/>
      <c r="Q51" s="390"/>
      <c r="R51" s="390"/>
      <c r="S51" s="391"/>
      <c r="T51" s="3"/>
    </row>
    <row r="52" spans="1:22" ht="15.5">
      <c r="A52" s="3"/>
      <c r="B52" s="234" t="str">
        <f>IF('Relatório de Status'!B52="","",'Relatório de Status'!B52)</f>
        <v/>
      </c>
      <c r="C52" s="386" t="str">
        <f>IF('Relatório de Status'!C52:E52="","",'Relatório de Status'!C52:E52)</f>
        <v/>
      </c>
      <c r="D52" s="387"/>
      <c r="E52" s="388"/>
      <c r="F52" s="215" t="str">
        <f>IF('Relatório de Status'!F52="","",'Relatório de Status'!F52)</f>
        <v/>
      </c>
      <c r="G52" s="215" t="str">
        <f>IF('Relatório de Status'!G52="","",'Relatório de Status'!G52)</f>
        <v/>
      </c>
      <c r="H52" s="215" t="str">
        <f>IF('Relatório de Status'!H52="","",'Relatório de Status'!H52)</f>
        <v/>
      </c>
      <c r="I52" s="215" t="str">
        <f>IF('Relatório de Status'!I52="","",'Relatório de Status'!I52)</f>
        <v/>
      </c>
      <c r="J52" s="215" t="str">
        <f>IF('Relatório de Status'!J52="","",'Relatório de Status'!J52)</f>
        <v/>
      </c>
      <c r="K52" s="29"/>
      <c r="L52" s="56"/>
      <c r="M52" s="59" t="s">
        <v>97</v>
      </c>
      <c r="N52" s="54"/>
      <c r="O52" s="54"/>
      <c r="P52" s="54"/>
      <c r="Q52" s="59" t="s">
        <v>98</v>
      </c>
      <c r="R52" s="63"/>
      <c r="S52" s="58"/>
      <c r="T52" s="3"/>
      <c r="V52" s="4"/>
    </row>
    <row r="53" spans="1:22" ht="15.5">
      <c r="A53" s="3"/>
      <c r="B53" s="234" t="str">
        <f>IF('Relatório de Status'!B53="","",'Relatório de Status'!B53)</f>
        <v/>
      </c>
      <c r="C53" s="386" t="str">
        <f>IF('Relatório de Status'!C53:E53="","",'Relatório de Status'!C53:E53)</f>
        <v/>
      </c>
      <c r="D53" s="387"/>
      <c r="E53" s="388"/>
      <c r="F53" s="215" t="str">
        <f>IF('Relatório de Status'!F53="","",'Relatório de Status'!F53)</f>
        <v/>
      </c>
      <c r="G53" s="215" t="str">
        <f>IF('Relatório de Status'!G53="","",'Relatório de Status'!G53)</f>
        <v/>
      </c>
      <c r="H53" s="215" t="str">
        <f>IF('Relatório de Status'!H53="","",'Relatório de Status'!H53)</f>
        <v/>
      </c>
      <c r="I53" s="215" t="str">
        <f>IF('Relatório de Status'!I53="","",'Relatório de Status'!I53)</f>
        <v/>
      </c>
      <c r="J53" s="215" t="str">
        <f>IF('Relatório de Status'!J53="","",'Relatório de Status'!J53)</f>
        <v/>
      </c>
      <c r="K53" s="6"/>
      <c r="L53" s="65"/>
      <c r="M53" s="219" t="str">
        <f>'Relatório de Status'!M48</f>
        <v>Responsible Name</v>
      </c>
      <c r="N53" s="66"/>
      <c r="O53" s="66"/>
      <c r="P53" s="66"/>
      <c r="Q53" s="219" t="str">
        <f>'Relatório de Status'!P48</f>
        <v>Responsible Name</v>
      </c>
      <c r="R53" s="67"/>
      <c r="S53" s="68"/>
      <c r="T53" s="3"/>
    </row>
    <row r="54" spans="1:22" ht="4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</sheetData>
  <sheetProtection insertRows="0"/>
  <mergeCells count="50">
    <mergeCell ref="B35:J35"/>
    <mergeCell ref="N18:O19"/>
    <mergeCell ref="C52:E52"/>
    <mergeCell ref="C53:E53"/>
    <mergeCell ref="C44:E44"/>
    <mergeCell ref="C45:E45"/>
    <mergeCell ref="C46:E46"/>
    <mergeCell ref="C47:E47"/>
    <mergeCell ref="C48:E48"/>
    <mergeCell ref="C49:E49"/>
    <mergeCell ref="L51:S51"/>
    <mergeCell ref="L26:S27"/>
    <mergeCell ref="C43:E43"/>
    <mergeCell ref="B36:B37"/>
    <mergeCell ref="C36:E37"/>
    <mergeCell ref="F36:G36"/>
    <mergeCell ref="H36:H37"/>
    <mergeCell ref="C50:E50"/>
    <mergeCell ref="C51:E51"/>
    <mergeCell ref="C38:E38"/>
    <mergeCell ref="C39:E39"/>
    <mergeCell ref="C40:E40"/>
    <mergeCell ref="C41:E41"/>
    <mergeCell ref="C42:E42"/>
    <mergeCell ref="I36:I37"/>
    <mergeCell ref="J36:J37"/>
    <mergeCell ref="B9:J9"/>
    <mergeCell ref="L9:S10"/>
    <mergeCell ref="Q2:R3"/>
    <mergeCell ref="S2:S3"/>
    <mergeCell ref="E2:P4"/>
    <mergeCell ref="E5:P7"/>
    <mergeCell ref="Q4:R5"/>
    <mergeCell ref="Q6:R7"/>
    <mergeCell ref="S4:S5"/>
    <mergeCell ref="S6:S7"/>
    <mergeCell ref="Q21:S21"/>
    <mergeCell ref="L11:O12"/>
    <mergeCell ref="L13:O13"/>
    <mergeCell ref="N14:O15"/>
    <mergeCell ref="R18:R19"/>
    <mergeCell ref="Q18:Q19"/>
    <mergeCell ref="Q11:R14"/>
    <mergeCell ref="Q15:Q17"/>
    <mergeCell ref="R15:R17"/>
    <mergeCell ref="L21:O21"/>
    <mergeCell ref="L18:M19"/>
    <mergeCell ref="L16:M17"/>
    <mergeCell ref="L14:M15"/>
    <mergeCell ref="N16:O17"/>
  </mergeCells>
  <conditionalFormatting sqref="Q11:R14">
    <cfRule type="containsBlanks" dxfId="6" priority="7">
      <formula>LEN(TRIM(Q11))=0</formula>
    </cfRule>
  </conditionalFormatting>
  <conditionalFormatting sqref="Q15:R17">
    <cfRule type="containsBlanks" dxfId="5" priority="8">
      <formula>LEN(TRIM(Q15))=0</formula>
    </cfRule>
  </conditionalFormatting>
  <conditionalFormatting sqref="Q18:R19">
    <cfRule type="containsBlanks" dxfId="4" priority="5">
      <formula>LEN(TRIM(Q18))=0</formula>
    </cfRule>
  </conditionalFormatting>
  <conditionalFormatting sqref="Q21:S21">
    <cfRule type="containsBlanks" dxfId="3" priority="2">
      <formula>LEN(TRIM(Q21))=0</formula>
    </cfRule>
  </conditionalFormatting>
  <conditionalFormatting sqref="Q23:S23 Q24:R24 Q22 S22">
    <cfRule type="containsBlanks" dxfId="2" priority="3">
      <formula>LEN(TRIM(Q22))=0</formula>
    </cfRule>
  </conditionalFormatting>
  <conditionalFormatting sqref="S6:S7">
    <cfRule type="cellIs" dxfId="1" priority="4" operator="greaterThan">
      <formula>$S$4</formula>
    </cfRule>
  </conditionalFormatting>
  <conditionalFormatting sqref="S23 R24">
    <cfRule type="notContainsBlanks" dxfId="0" priority="1">
      <formula>LEN(TRIM(R23))&gt;0</formula>
    </cfRule>
  </conditionalFormatting>
  <pageMargins left="0.23622047244094491" right="0.23622047244094491" top="0.74803149606299213" bottom="0.74803149606299213" header="0.31496062992125984" footer="0.31496062992125984"/>
  <pageSetup paperSize="8" scale="8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86594D67E7424DAE05E55623AD2E78" ma:contentTypeVersion="16" ma:contentTypeDescription="Crie um novo documento." ma:contentTypeScope="" ma:versionID="45d7ee95160abecd2469876de717bc01">
  <xsd:schema xmlns:xsd="http://www.w3.org/2001/XMLSchema" xmlns:xs="http://www.w3.org/2001/XMLSchema" xmlns:p="http://schemas.microsoft.com/office/2006/metadata/properties" xmlns:ns2="be9820c4-c026-4a88-893a-ff76cced5c8d" xmlns:ns3="d737e24e-05fc-443d-bcb2-495511f51982" targetNamespace="http://schemas.microsoft.com/office/2006/metadata/properties" ma:root="true" ma:fieldsID="cffd1b1030700563fcccb0375f890e93" ns2:_="" ns3:_="">
    <xsd:import namespace="be9820c4-c026-4a88-893a-ff76cced5c8d"/>
    <xsd:import namespace="d737e24e-05fc-443d-bcb2-495511f519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9820c4-c026-4a88-893a-ff76cced5c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7e24e-05fc-443d-bcb2-495511f519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4a5d40b-ff79-4af3-aef1-cd8a99c94f3c}" ma:internalName="TaxCatchAll" ma:showField="CatchAllData" ma:web="d737e24e-05fc-443d-bcb2-495511f519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9820c4-c026-4a88-893a-ff76cced5c8d">
      <Terms xmlns="http://schemas.microsoft.com/office/infopath/2007/PartnerControls"/>
    </lcf76f155ced4ddcb4097134ff3c332f>
    <TaxCatchAll xmlns="d737e24e-05fc-443d-bcb2-495511f51982" xsi:nil="true"/>
  </documentManagement>
</p:properties>
</file>

<file path=customXml/itemProps1.xml><?xml version="1.0" encoding="utf-8"?>
<ds:datastoreItem xmlns:ds="http://schemas.openxmlformats.org/officeDocument/2006/customXml" ds:itemID="{B5DE8D93-307D-4728-A39E-06970CB1CF9B}"/>
</file>

<file path=customXml/itemProps2.xml><?xml version="1.0" encoding="utf-8"?>
<ds:datastoreItem xmlns:ds="http://schemas.openxmlformats.org/officeDocument/2006/customXml" ds:itemID="{07F92177-0F25-4ACE-930E-A3CC7DD675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95D545-605F-41F8-9704-7394F74D3E22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be9820c4-c026-4a88-893a-ff76cced5c8d"/>
    <ds:schemaRef ds:uri="http://schemas.openxmlformats.org/package/2006/metadata/core-properties"/>
    <ds:schemaRef ds:uri="d737e24e-05fc-443d-bcb2-495511f51982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Paniel de Navegação</vt:lpstr>
      <vt:lpstr>Instruções</vt:lpstr>
      <vt:lpstr>Relatório de Implantação</vt:lpstr>
      <vt:lpstr>Relatório de Status</vt:lpstr>
      <vt:lpstr>Realização Diária</vt:lpstr>
      <vt:lpstr>Rundown</vt:lpstr>
      <vt:lpstr>Efetivo</vt:lpstr>
      <vt:lpstr>Encerramento</vt:lpstr>
      <vt:lpstr>Efetivo!Area_de_impressao</vt:lpstr>
      <vt:lpstr>Encerramento!Area_de_impressao</vt:lpstr>
      <vt:lpstr>Instruções!Area_de_impressao</vt:lpstr>
      <vt:lpstr>'Paniel de Navegação'!Area_de_impressao</vt:lpstr>
      <vt:lpstr>'Realização Diária'!Area_de_impressao</vt:lpstr>
      <vt:lpstr>'Relatório de Implantação'!Area_de_impressao</vt:lpstr>
      <vt:lpstr>'Relatório de Status'!Area_de_impressao</vt:lpstr>
      <vt:lpstr>Rundown!Area_de_impressao</vt:lpstr>
    </vt:vector>
  </TitlesOfParts>
  <Manager/>
  <Company>Petrobras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Teste</dc:creator>
  <cp:keywords/>
  <dc:description/>
  <cp:lastModifiedBy>Ricardo Assis de Melo Rodrigues</cp:lastModifiedBy>
  <cp:revision/>
  <dcterms:created xsi:type="dcterms:W3CDTF">2015-03-06T12:33:24Z</dcterms:created>
  <dcterms:modified xsi:type="dcterms:W3CDTF">2025-08-01T17:30:41Z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iteId">
    <vt:lpwstr>5b6f6241-9a57-4be4-8e50-1dfa72e79a57</vt:lpwstr>
  </property>
  <property fmtid="{D5CDD505-2E9C-101B-9397-08002B2CF9AE}" pid="4" name="MSIP_Label_8e61996e-cafd-4c9a-8a94-2dc1b82131ae_Owner">
    <vt:lpwstr>brenoaugusto@petrobras.com.br</vt:lpwstr>
  </property>
  <property fmtid="{D5CDD505-2E9C-101B-9397-08002B2CF9AE}" pid="5" name="MSIP_Label_8e61996e-cafd-4c9a-8a94-2dc1b82131ae_SetDate">
    <vt:lpwstr>2020-04-02T17:30:48.8243366Z</vt:lpwstr>
  </property>
  <property fmtid="{D5CDD505-2E9C-101B-9397-08002B2CF9AE}" pid="6" name="MSIP_Label_8e61996e-cafd-4c9a-8a94-2dc1b82131ae_Name">
    <vt:lpwstr>NP-1</vt:lpwstr>
  </property>
  <property fmtid="{D5CDD505-2E9C-101B-9397-08002B2CF9AE}" pid="7" name="MSIP_Label_8e61996e-cafd-4c9a-8a94-2dc1b82131ae_Application">
    <vt:lpwstr>Microsoft Azure Information Protection</vt:lpwstr>
  </property>
  <property fmtid="{D5CDD505-2E9C-101B-9397-08002B2CF9AE}" pid="8" name="MSIP_Label_8e61996e-cafd-4c9a-8a94-2dc1b82131ae_ActionId">
    <vt:lpwstr>a0b00e04-264d-4e96-87cb-98fc8b7993ea</vt:lpwstr>
  </property>
  <property fmtid="{D5CDD505-2E9C-101B-9397-08002B2CF9AE}" pid="9" name="MSIP_Label_8e61996e-cafd-4c9a-8a94-2dc1b82131ae_Extended_MSFT_Method">
    <vt:lpwstr>Automatic</vt:lpwstr>
  </property>
  <property fmtid="{D5CDD505-2E9C-101B-9397-08002B2CF9AE}" pid="10" name="Sensitivity">
    <vt:lpwstr>NP-1</vt:lpwstr>
  </property>
  <property fmtid="{D5CDD505-2E9C-101B-9397-08002B2CF9AE}" pid="11" name="ContentTypeId">
    <vt:lpwstr>0x010100A286594D67E7424DAE05E55623AD2E78</vt:lpwstr>
  </property>
  <property fmtid="{D5CDD505-2E9C-101B-9397-08002B2CF9AE}" pid="12" name="MediaServiceImageTags">
    <vt:lpwstr/>
  </property>
  <property fmtid="{D5CDD505-2E9C-101B-9397-08002B2CF9AE}" pid="13" name="Order">
    <vt:r8>7212200</vt:r8>
  </property>
  <property fmtid="{D5CDD505-2E9C-101B-9397-08002B2CF9AE}" pid="14" name="xd_Signature">
    <vt:bool>false</vt:bool>
  </property>
  <property fmtid="{D5CDD505-2E9C-101B-9397-08002B2CF9AE}" pid="15" name="xd_ProgID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ComplianceAssetId">
    <vt:lpwstr/>
  </property>
  <property fmtid="{D5CDD505-2E9C-101B-9397-08002B2CF9AE}" pid="19" name="TemplateUrl">
    <vt:lpwstr/>
  </property>
</Properties>
</file>